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Data\Svítkov\Školní\VÝKAZ VÝMĚR 2024\"/>
    </mc:Choice>
  </mc:AlternateContent>
  <xr:revisionPtr revIDLastSave="0" documentId="8_{E27132EB-1C6A-458B-914D-B204BF57078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848-01 - IO 01 - Kanalizace" sheetId="2" r:id="rId2"/>
    <sheet name="848-10 - VON 01 - Vedlejš..." sheetId="3" r:id="rId3"/>
  </sheets>
  <definedNames>
    <definedName name="_xlnm._FilterDatabase" localSheetId="1" hidden="1">'848-01 - IO 01 - Kanalizace'!$C$125:$K$326</definedName>
    <definedName name="_xlnm._FilterDatabase" localSheetId="2" hidden="1">'848-10 - VON 01 - Vedlejš...'!$C$120:$K$148</definedName>
    <definedName name="_xlnm.Print_Titles" localSheetId="1">'848-01 - IO 01 - Kanalizace'!$125:$125</definedName>
    <definedName name="_xlnm.Print_Titles" localSheetId="2">'848-10 - VON 01 - Vedlejš...'!$120:$120</definedName>
    <definedName name="_xlnm.Print_Titles" localSheetId="0">'Rekapitulace stavby'!$92:$92</definedName>
    <definedName name="_xlnm.Print_Area" localSheetId="1">'848-01 - IO 01 - Kanalizace'!$C$4:$J$76,'848-01 - IO 01 - Kanalizace'!$C$82:$J$107,'848-01 - IO 01 - Kanalizace'!$C$113:$K$326</definedName>
    <definedName name="_xlnm.Print_Area" localSheetId="2">'848-10 - VON 01 - Vedlejš...'!$C$4:$J$76,'848-10 - VON 01 - Vedlejš...'!$C$82:$J$102,'848-10 - VON 01 - Vedlejš...'!$C$108:$K$148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7" i="3"/>
  <c r="BH147" i="3"/>
  <c r="BG147" i="3"/>
  <c r="BF147" i="3"/>
  <c r="T147" i="3"/>
  <c r="T146" i="3"/>
  <c r="R147" i="3"/>
  <c r="R146" i="3" s="1"/>
  <c r="P147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P134" i="3" s="1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/>
  <c r="J17" i="3"/>
  <c r="J12" i="3"/>
  <c r="J115" i="3" s="1"/>
  <c r="E7" i="3"/>
  <c r="E111" i="3"/>
  <c r="J37" i="2"/>
  <c r="J36" i="2"/>
  <c r="AY95" i="1"/>
  <c r="J35" i="2"/>
  <c r="AX95" i="1" s="1"/>
  <c r="BI325" i="2"/>
  <c r="BH325" i="2"/>
  <c r="BG325" i="2"/>
  <c r="BF325" i="2"/>
  <c r="T325" i="2"/>
  <c r="T324" i="2"/>
  <c r="R325" i="2"/>
  <c r="R324" i="2" s="1"/>
  <c r="P325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T180" i="2" s="1"/>
  <c r="R181" i="2"/>
  <c r="R180" i="2"/>
  <c r="P181" i="2"/>
  <c r="P180" i="2" s="1"/>
  <c r="BI178" i="2"/>
  <c r="BH178" i="2"/>
  <c r="BG178" i="2"/>
  <c r="BF178" i="2"/>
  <c r="T178" i="2"/>
  <c r="T177" i="2"/>
  <c r="R178" i="2"/>
  <c r="R177" i="2" s="1"/>
  <c r="P178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123" i="2"/>
  <c r="J17" i="2"/>
  <c r="J12" i="2"/>
  <c r="J120" i="2"/>
  <c r="E7" i="2"/>
  <c r="E116" i="2" s="1"/>
  <c r="L90" i="1"/>
  <c r="AM90" i="1"/>
  <c r="AM89" i="1"/>
  <c r="L89" i="1"/>
  <c r="AM87" i="1"/>
  <c r="L87" i="1"/>
  <c r="L85" i="1"/>
  <c r="L84" i="1"/>
  <c r="BK318" i="2"/>
  <c r="BK305" i="2"/>
  <c r="J297" i="2"/>
  <c r="BK284" i="2"/>
  <c r="J325" i="2"/>
  <c r="BK312" i="2"/>
  <c r="BK303" i="2"/>
  <c r="BK295" i="2"/>
  <c r="J280" i="2"/>
  <c r="J266" i="2"/>
  <c r="BK260" i="2"/>
  <c r="BK246" i="2"/>
  <c r="J242" i="2"/>
  <c r="BK227" i="2"/>
  <c r="J206" i="2"/>
  <c r="BK198" i="2"/>
  <c r="BK192" i="2"/>
  <c r="BK186" i="2"/>
  <c r="J173" i="2"/>
  <c r="J159" i="2"/>
  <c r="J151" i="2"/>
  <c r="BK141" i="2"/>
  <c r="J131" i="2"/>
  <c r="BK325" i="2"/>
  <c r="J320" i="2"/>
  <c r="BK316" i="2"/>
  <c r="J309" i="2"/>
  <c r="J303" i="2"/>
  <c r="J290" i="2"/>
  <c r="J276" i="2"/>
  <c r="BK264" i="2"/>
  <c r="J252" i="2"/>
  <c r="J240" i="2"/>
  <c r="BK230" i="2"/>
  <c r="BK213" i="2"/>
  <c r="J200" i="2"/>
  <c r="BK184" i="2"/>
  <c r="BK169" i="2"/>
  <c r="BK143" i="2"/>
  <c r="BK280" i="2"/>
  <c r="BK268" i="2"/>
  <c r="BK258" i="2"/>
  <c r="BK242" i="2"/>
  <c r="J234" i="2"/>
  <c r="J225" i="2"/>
  <c r="BK215" i="2"/>
  <c r="J204" i="2"/>
  <c r="BK194" i="2"/>
  <c r="BK181" i="2"/>
  <c r="BK173" i="2"/>
  <c r="BK163" i="2"/>
  <c r="BK153" i="2"/>
  <c r="J145" i="2"/>
  <c r="J133" i="2"/>
  <c r="BK132" i="3"/>
  <c r="BK147" i="3"/>
  <c r="BK137" i="3"/>
  <c r="J135" i="3"/>
  <c r="J142" i="3"/>
  <c r="J124" i="3"/>
  <c r="J322" i="2"/>
  <c r="J316" i="2"/>
  <c r="BK301" i="2"/>
  <c r="J288" i="2"/>
  <c r="J282" i="2"/>
  <c r="BK270" i="2"/>
  <c r="BK307" i="2"/>
  <c r="BK297" i="2"/>
  <c r="BK290" i="2"/>
  <c r="BK282" i="2"/>
  <c r="BK272" i="2"/>
  <c r="J264" i="2"/>
  <c r="BK252" i="2"/>
  <c r="BK244" i="2"/>
  <c r="J230" i="2"/>
  <c r="BK219" i="2"/>
  <c r="BK208" i="2"/>
  <c r="BK200" i="2"/>
  <c r="J188" i="2"/>
  <c r="J184" i="2"/>
  <c r="J165" i="2"/>
  <c r="J153" i="2"/>
  <c r="BK145" i="2"/>
  <c r="BK133" i="2"/>
  <c r="AS94" i="1"/>
  <c r="BK314" i="2"/>
  <c r="J305" i="2"/>
  <c r="J284" i="2"/>
  <c r="BK274" i="2"/>
  <c r="J258" i="2"/>
  <c r="BK250" i="2"/>
  <c r="J236" i="2"/>
  <c r="BK221" i="2"/>
  <c r="J210" i="2"/>
  <c r="BK196" i="2"/>
  <c r="BK178" i="2"/>
  <c r="BK165" i="2"/>
  <c r="J155" i="2"/>
  <c r="J139" i="2"/>
  <c r="J274" i="2"/>
  <c r="BK266" i="2"/>
  <c r="BK256" i="2"/>
  <c r="J244" i="2"/>
  <c r="BK236" i="2"/>
  <c r="J221" i="2"/>
  <c r="J213" i="2"/>
  <c r="J196" i="2"/>
  <c r="J190" i="2"/>
  <c r="J171" i="2"/>
  <c r="J161" i="2"/>
  <c r="J149" i="2"/>
  <c r="BK139" i="2"/>
  <c r="J135" i="2"/>
  <c r="J144" i="3"/>
  <c r="BK130" i="3"/>
  <c r="BK144" i="3"/>
  <c r="J130" i="3"/>
  <c r="J147" i="3"/>
  <c r="J132" i="3"/>
  <c r="BK126" i="3"/>
  <c r="BK320" i="2"/>
  <c r="BK309" i="2"/>
  <c r="J299" i="2"/>
  <c r="BK293" i="2"/>
  <c r="J286" i="2"/>
  <c r="BK276" i="2"/>
  <c r="J314" i="2"/>
  <c r="J301" i="2"/>
  <c r="J293" i="2"/>
  <c r="BK286" i="2"/>
  <c r="BK278" i="2"/>
  <c r="J270" i="2"/>
  <c r="BK262" i="2"/>
  <c r="J250" i="2"/>
  <c r="BK238" i="2"/>
  <c r="BK223" i="2"/>
  <c r="J215" i="2"/>
  <c r="BK204" i="2"/>
  <c r="J194" i="2"/>
  <c r="BK190" i="2"/>
  <c r="BK175" i="2"/>
  <c r="J163" i="2"/>
  <c r="J157" i="2"/>
  <c r="BK149" i="2"/>
  <c r="BK137" i="2"/>
  <c r="J129" i="2"/>
  <c r="BK322" i="2"/>
  <c r="J318" i="2"/>
  <c r="J312" i="2"/>
  <c r="J307" i="2"/>
  <c r="BK299" i="2"/>
  <c r="J278" i="2"/>
  <c r="J268" i="2"/>
  <c r="BK254" i="2"/>
  <c r="J248" i="2"/>
  <c r="BK234" i="2"/>
  <c r="BK225" i="2"/>
  <c r="J217" i="2"/>
  <c r="BK202" i="2"/>
  <c r="BK188" i="2"/>
  <c r="BK171" i="2"/>
  <c r="BK161" i="2"/>
  <c r="BK147" i="2"/>
  <c r="BK135" i="2"/>
  <c r="J272" i="2"/>
  <c r="J260" i="2"/>
  <c r="J254" i="2"/>
  <c r="BK240" i="2"/>
  <c r="BK232" i="2"/>
  <c r="J223" i="2"/>
  <c r="BK210" i="2"/>
  <c r="J202" i="2"/>
  <c r="J186" i="2"/>
  <c r="J175" i="2"/>
  <c r="J167" i="2"/>
  <c r="BK155" i="2"/>
  <c r="J147" i="2"/>
  <c r="J137" i="2"/>
  <c r="BK129" i="2"/>
  <c r="J139" i="3"/>
  <c r="J126" i="3"/>
  <c r="BK142" i="3"/>
  <c r="J295" i="2"/>
  <c r="J256" i="2"/>
  <c r="J246" i="2"/>
  <c r="J232" i="2"/>
  <c r="J219" i="2"/>
  <c r="J208" i="2"/>
  <c r="J198" i="2"/>
  <c r="J181" i="2"/>
  <c r="BK167" i="2"/>
  <c r="BK159" i="2"/>
  <c r="J141" i="2"/>
  <c r="BK288" i="2"/>
  <c r="J262" i="2"/>
  <c r="BK248" i="2"/>
  <c r="J238" i="2"/>
  <c r="J227" i="2"/>
  <c r="BK217" i="2"/>
  <c r="BK206" i="2"/>
  <c r="J192" i="2"/>
  <c r="J178" i="2"/>
  <c r="J169" i="2"/>
  <c r="BK157" i="2"/>
  <c r="BK151" i="2"/>
  <c r="J143" i="2"/>
  <c r="BK131" i="2"/>
  <c r="BK135" i="3"/>
  <c r="BK124" i="3"/>
  <c r="BK139" i="3"/>
  <c r="J128" i="3"/>
  <c r="J137" i="3"/>
  <c r="BK128" i="3"/>
  <c r="T128" i="2" l="1"/>
  <c r="BK183" i="2"/>
  <c r="J183" i="2"/>
  <c r="J101" i="2"/>
  <c r="R183" i="2"/>
  <c r="BK212" i="2"/>
  <c r="J212" i="2"/>
  <c r="J102" i="2"/>
  <c r="R212" i="2"/>
  <c r="P229" i="2"/>
  <c r="BK292" i="2"/>
  <c r="J292" i="2"/>
  <c r="J104" i="2" s="1"/>
  <c r="T292" i="2"/>
  <c r="T311" i="2"/>
  <c r="R123" i="3"/>
  <c r="BK128" i="2"/>
  <c r="J128" i="2" s="1"/>
  <c r="J98" i="2" s="1"/>
  <c r="R128" i="2"/>
  <c r="P183" i="2"/>
  <c r="BK229" i="2"/>
  <c r="J229" i="2"/>
  <c r="J103" i="2"/>
  <c r="T229" i="2"/>
  <c r="R292" i="2"/>
  <c r="P311" i="2"/>
  <c r="P123" i="3"/>
  <c r="BK134" i="3"/>
  <c r="J134" i="3" s="1"/>
  <c r="J99" i="3" s="1"/>
  <c r="T134" i="3"/>
  <c r="T122" i="3" s="1"/>
  <c r="T121" i="3" s="1"/>
  <c r="T141" i="3"/>
  <c r="P128" i="2"/>
  <c r="P127" i="2"/>
  <c r="P126" i="2"/>
  <c r="AU95" i="1" s="1"/>
  <c r="T183" i="2"/>
  <c r="P212" i="2"/>
  <c r="T212" i="2"/>
  <c r="R229" i="2"/>
  <c r="P292" i="2"/>
  <c r="BK311" i="2"/>
  <c r="J311" i="2"/>
  <c r="J105" i="2" s="1"/>
  <c r="R311" i="2"/>
  <c r="BK123" i="3"/>
  <c r="J123" i="3"/>
  <c r="J98" i="3" s="1"/>
  <c r="T123" i="3"/>
  <c r="R134" i="3"/>
  <c r="BK141" i="3"/>
  <c r="J141" i="3"/>
  <c r="J100" i="3"/>
  <c r="P141" i="3"/>
  <c r="R141" i="3"/>
  <c r="BK177" i="2"/>
  <c r="J177" i="2"/>
  <c r="J99" i="2" s="1"/>
  <c r="BK180" i="2"/>
  <c r="J180" i="2"/>
  <c r="J100" i="2"/>
  <c r="BK324" i="2"/>
  <c r="J324" i="2" s="1"/>
  <c r="J106" i="2" s="1"/>
  <c r="BK146" i="3"/>
  <c r="J146" i="3" s="1"/>
  <c r="J101" i="3" s="1"/>
  <c r="E85" i="3"/>
  <c r="BE130" i="3"/>
  <c r="BE137" i="3"/>
  <c r="J89" i="3"/>
  <c r="F118" i="3"/>
  <c r="BE139" i="3"/>
  <c r="BE142" i="3"/>
  <c r="BE124" i="3"/>
  <c r="BE132" i="3"/>
  <c r="BE135" i="3"/>
  <c r="BE144" i="3"/>
  <c r="BE147" i="3"/>
  <c r="BK127" i="2"/>
  <c r="J127" i="2"/>
  <c r="J97" i="2" s="1"/>
  <c r="BE126" i="3"/>
  <c r="BE128" i="3"/>
  <c r="E85" i="2"/>
  <c r="J89" i="2"/>
  <c r="F92" i="2"/>
  <c r="BE129" i="2"/>
  <c r="BE131" i="2"/>
  <c r="BE137" i="2"/>
  <c r="BE141" i="2"/>
  <c r="BE149" i="2"/>
  <c r="BE151" i="2"/>
  <c r="BE153" i="2"/>
  <c r="BE157" i="2"/>
  <c r="BE161" i="2"/>
  <c r="BE171" i="2"/>
  <c r="BE190" i="2"/>
  <c r="BE192" i="2"/>
  <c r="BE198" i="2"/>
  <c r="BE202" i="2"/>
  <c r="BE208" i="2"/>
  <c r="BE213" i="2"/>
  <c r="BE227" i="2"/>
  <c r="BE230" i="2"/>
  <c r="BE234" i="2"/>
  <c r="BE236" i="2"/>
  <c r="BE238" i="2"/>
  <c r="BE246" i="2"/>
  <c r="BE254" i="2"/>
  <c r="BE270" i="2"/>
  <c r="BE274" i="2"/>
  <c r="BE276" i="2"/>
  <c r="BE278" i="2"/>
  <c r="BE282" i="2"/>
  <c r="BE290" i="2"/>
  <c r="BE145" i="2"/>
  <c r="BE159" i="2"/>
  <c r="BE163" i="2"/>
  <c r="BE165" i="2"/>
  <c r="BE167" i="2"/>
  <c r="BE169" i="2"/>
  <c r="BE175" i="2"/>
  <c r="BE186" i="2"/>
  <c r="BE194" i="2"/>
  <c r="BE200" i="2"/>
  <c r="BE206" i="2"/>
  <c r="BE217" i="2"/>
  <c r="BE223" i="2"/>
  <c r="BE232" i="2"/>
  <c r="BE242" i="2"/>
  <c r="BE248" i="2"/>
  <c r="BE252" i="2"/>
  <c r="BE256" i="2"/>
  <c r="BE262" i="2"/>
  <c r="BE280" i="2"/>
  <c r="BE284" i="2"/>
  <c r="BE288" i="2"/>
  <c r="BE293" i="2"/>
  <c r="BE299" i="2"/>
  <c r="BE301" i="2"/>
  <c r="BE305" i="2"/>
  <c r="BE312" i="2"/>
  <c r="BE314" i="2"/>
  <c r="BE325" i="2"/>
  <c r="BE133" i="2"/>
  <c r="BE135" i="2"/>
  <c r="BE139" i="2"/>
  <c r="BE143" i="2"/>
  <c r="BE147" i="2"/>
  <c r="BE155" i="2"/>
  <c r="BE173" i="2"/>
  <c r="BE178" i="2"/>
  <c r="BE181" i="2"/>
  <c r="BE184" i="2"/>
  <c r="BE188" i="2"/>
  <c r="BE196" i="2"/>
  <c r="BE204" i="2"/>
  <c r="BE210" i="2"/>
  <c r="BE215" i="2"/>
  <c r="BE219" i="2"/>
  <c r="BE221" i="2"/>
  <c r="BE225" i="2"/>
  <c r="BE240" i="2"/>
  <c r="BE244" i="2"/>
  <c r="BE250" i="2"/>
  <c r="BE258" i="2"/>
  <c r="BE260" i="2"/>
  <c r="BE264" i="2"/>
  <c r="BE286" i="2"/>
  <c r="BE309" i="2"/>
  <c r="BE316" i="2"/>
  <c r="BE318" i="2"/>
  <c r="BE320" i="2"/>
  <c r="BE322" i="2"/>
  <c r="BE266" i="2"/>
  <c r="BE268" i="2"/>
  <c r="BE272" i="2"/>
  <c r="BE295" i="2"/>
  <c r="BE297" i="2"/>
  <c r="BE303" i="2"/>
  <c r="BE307" i="2"/>
  <c r="F37" i="2"/>
  <c r="BD95" i="1"/>
  <c r="F35" i="3"/>
  <c r="BB96" i="1" s="1"/>
  <c r="J34" i="2"/>
  <c r="AW95" i="1"/>
  <c r="F34" i="3"/>
  <c r="BA96" i="1" s="1"/>
  <c r="J34" i="3"/>
  <c r="AW96" i="1"/>
  <c r="F34" i="2"/>
  <c r="BA95" i="1" s="1"/>
  <c r="F36" i="2"/>
  <c r="BC95" i="1"/>
  <c r="F35" i="2"/>
  <c r="BB95" i="1" s="1"/>
  <c r="F36" i="3"/>
  <c r="BC96" i="1"/>
  <c r="F37" i="3"/>
  <c r="BD96" i="1" s="1"/>
  <c r="R127" i="2" l="1"/>
  <c r="R126" i="2"/>
  <c r="R122" i="3"/>
  <c r="R121" i="3"/>
  <c r="P122" i="3"/>
  <c r="P121" i="3"/>
  <c r="AU96" i="1"/>
  <c r="T127" i="2"/>
  <c r="T126" i="2" s="1"/>
  <c r="BK122" i="3"/>
  <c r="J122" i="3"/>
  <c r="J97" i="3"/>
  <c r="BK126" i="2"/>
  <c r="J126" i="2"/>
  <c r="J96" i="2"/>
  <c r="J33" i="2"/>
  <c r="AV95" i="1" s="1"/>
  <c r="AT95" i="1" s="1"/>
  <c r="AU94" i="1"/>
  <c r="BC94" i="1"/>
  <c r="W32" i="1" s="1"/>
  <c r="J33" i="3"/>
  <c r="AV96" i="1" s="1"/>
  <c r="AT96" i="1" s="1"/>
  <c r="F33" i="2"/>
  <c r="AZ95" i="1"/>
  <c r="BA94" i="1"/>
  <c r="W30" i="1"/>
  <c r="BB94" i="1"/>
  <c r="W31" i="1"/>
  <c r="BD94" i="1"/>
  <c r="W33" i="1"/>
  <c r="F33" i="3"/>
  <c r="AZ96" i="1"/>
  <c r="BK121" i="3" l="1"/>
  <c r="J121" i="3"/>
  <c r="J30" i="3"/>
  <c r="AG96" i="1"/>
  <c r="AX94" i="1"/>
  <c r="AY94" i="1"/>
  <c r="J30" i="2"/>
  <c r="AG95" i="1"/>
  <c r="AG94" i="1" s="1"/>
  <c r="AK26" i="1" s="1"/>
  <c r="AW94" i="1"/>
  <c r="AK30" i="1"/>
  <c r="AZ94" i="1"/>
  <c r="W29" i="1"/>
  <c r="J39" i="3" l="1"/>
  <c r="J96" i="3"/>
  <c r="J39" i="2"/>
  <c r="AN95" i="1"/>
  <c r="AN96" i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<sst xmlns="http://schemas.openxmlformats.org/spreadsheetml/2006/main" count="2495" uniqueCount="622">
  <si>
    <t>Export Komplet</t>
  </si>
  <si>
    <t/>
  </si>
  <si>
    <t>2.0</t>
  </si>
  <si>
    <t>ZAMOK</t>
  </si>
  <si>
    <t>False</t>
  </si>
  <si>
    <t>{30772779-31ab-4817-a6bb-0494ed78c751}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</si>
  <si>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</si>
  <si>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</si>
  <si>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</si>
  <si>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</si>
  <si>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</si>
  <si>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</si>
  <si>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</si>
  <si>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</si>
  <si>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848_1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</si>
  <si>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</si>
  <si>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</si>
  <si>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Svítkov, ul. Školní - kanalizace mezi ul. Přerovská a Dlouhá</t>
  </si>
  <si>
    <t>KSO:</t>
  </si>
  <si>
    <t>CC-CZ:</t>
  </si>
  <si>
    <t>Místo:</t>
  </si>
  <si>
    <t>Pardubice</t>
  </si>
  <si>
    <t>Datum:</t>
  </si>
  <si>
    <t>8. 2. 2024</t>
  </si>
  <si>
    <t>Zadavatel:</t>
  </si>
  <si>
    <t>IČ:</t>
  </si>
  <si>
    <t>60108631</t>
  </si>
  <si>
    <t>Vodovody a kanalizaace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</si>
  <si>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</si>
  <si>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</si>
  <si>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</si>
  <si>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</si>
  <si>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</si>
  <si>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</si>
  <si>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</si>
  <si>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</si>
  <si>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</si>
  <si>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</si>
  <si>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</si>
  <si>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</si>
  <si>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</si>
  <si>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</si>
  <si>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</si>
  <si>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</si>
  <si>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</si>
  <si>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</si>
  <si>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</si>
  <si>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</si>
  <si>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</si>
  <si>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</si>
  <si>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</si>
  <si>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</si>
  <si>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</si>
  <si>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</si>
  <si>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</si>
  <si>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</si>
  <si>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</si>
  <si>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</si>
  <si>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</si>
  <si>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</si>
  <si>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</si>
  <si>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</si>
  <si>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</si>
  <si>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</si>
  <si>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</si>
  <si>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</si>
  <si>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</si>
  <si>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</si>
  <si>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</si>
  <si>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</si>
  <si>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</si>
  <si>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</si>
  <si>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</si>
  <si>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</si>
  <si>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</si>
  <si>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</si>
  <si>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</si>
  <si>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</si>
  <si>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</si>
  <si>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</si>
  <si>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</si>
  <si>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</si>
  <si>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</si>
  <si>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</si>
  <si>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</si>
  <si>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848-01</t>
  </si>
  <si>
    <t>IO 01 - Kanalizace</t>
  </si>
  <si>
    <t>ING</t>
  </si>
  <si>
    <t>1</t>
  </si>
  <si>
    <t>{5b687e07-21d0-4e4e-81f8-9837f492a51a}</t>
  </si>
  <si>
    <t>2</t>
  </si>
  <si>
    <t>848-10</t>
  </si>
  <si>
    <t>VON 01 - Vedlejší a ostatní náklady</t>
  </si>
  <si>
    <t>VON</t>
  </si>
  <si>
    <t>{9898fd39-4501-41f2-9efd-de6083d1fc38}</t>
  </si>
  <si>
    <t>KRYCÍ LIST SOUPISU PRACÍ</t>
  </si>
  <si>
    <t>Objekt:</t>
  </si>
  <si>
    <t>848-01 - IO 01 -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</si>
  <si>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</si>
  <si>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</si>
  <si>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</si>
  <si>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</si>
  <si>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</si>
  <si>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</si>
  <si>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</si>
  <si>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</si>
  <si>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</si>
  <si>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</si>
  <si>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</si>
  <si>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</si>
  <si>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</si>
  <si>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</si>
  <si>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</si>
  <si>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</si>
  <si>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</si>
  <si>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</si>
  <si>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</si>
  <si>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</si>
  <si>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</si>
  <si>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</si>
  <si>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</si>
  <si>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</si>
  <si>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</si>
  <si>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</si>
  <si>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</si>
  <si>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</si>
  <si>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</si>
  <si>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</si>
  <si>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</si>
  <si>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</si>
  <si>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</si>
  <si>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</si>
  <si>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</si>
  <si>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</si>
  <si>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2024 01</t>
  </si>
  <si>
    <t>4</t>
  </si>
  <si>
    <t>2125622259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</si>
  <si>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</si>
  <si>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</si>
  <si>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113154124</t>
  </si>
  <si>
    <t>Frézování živičného krytu tl 100 mm pruh š přes 0,5 do 1 m pl do 500 m2 bez překážek v trase</t>
  </si>
  <si>
    <t>1821984148</t>
  </si>
  <si>
    <t>Frézování živičného podkladu nebo krytu s naložením na dopravní prostředek plochy do 500 m2 bez překážek v trase pruhu šířky přes 0,5 m do 1 m, tloušťky vrstvy 100 mm</t>
  </si>
  <si>
    <t>3</t>
  </si>
  <si>
    <t>113154353</t>
  </si>
  <si>
    <t>Frézování živičného krytu tl 50 mm pruh š přes 0,5 do 1 m pl přes 1000 do 10000 m2 s překážkami v trase</t>
  </si>
  <si>
    <t>956407593</t>
  </si>
  <si>
    <t>Frézování živičného podkladu nebo krytu s naložením na dopravní prostředek plochy přes 1 000 do 10 000 m2 s překážkami v trase pruhu šířky do 1 m, tloušťky vrstvy 50 mm</t>
  </si>
  <si>
    <t>-308048072</t>
  </si>
  <si>
    <t>5</t>
  </si>
  <si>
    <t>115101201</t>
  </si>
  <si>
    <t>Čerpání vody na dopravní výšku do 10 m průměrný přítok do 500 l/min</t>
  </si>
  <si>
    <t>hod</t>
  </si>
  <si>
    <t>1107409532</t>
  </si>
  <si>
    <t>6</t>
  </si>
  <si>
    <t>115101301</t>
  </si>
  <si>
    <t>Pohotovost čerpací soupravy pro dopravní výšku do 10 m přítok do 500 l/min</t>
  </si>
  <si>
    <t>den</t>
  </si>
  <si>
    <t>236850578</t>
  </si>
  <si>
    <t>7</t>
  </si>
  <si>
    <t>119001401</t>
  </si>
  <si>
    <t>Dočasné zajištění potrubí ocelového nebo litinového DN do 200 mm</t>
  </si>
  <si>
    <t>m</t>
  </si>
  <si>
    <t>-1821085927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</si>
  <si>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</si>
  <si>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8</t>
  </si>
  <si>
    <t>119001421</t>
  </si>
  <si>
    <t>Dočasné zajištění kabelů a kabelových tratí ze 3 volně ložených kabelů</t>
  </si>
  <si>
    <t>-1445483070</t>
  </si>
  <si>
    <t>9</t>
  </si>
  <si>
    <t>119002411</t>
  </si>
  <si>
    <t>Pojezdový ocelový plech pro zabezpčení výkopu  zřízení</t>
  </si>
  <si>
    <t>-714719787</t>
  </si>
  <si>
    <t>Pomocné konstrukce při zabezpečení výkopu vodorovné pojízdné z tlustého ocelového plechu šířky výkopu do 1,0 m zřízení</t>
  </si>
  <si>
    <t>10</t>
  </si>
  <si>
    <t>119002412</t>
  </si>
  <si>
    <t>Pojezdový ocelový plech pro zabezpčení výkopu odstranění</t>
  </si>
  <si>
    <t>317734561</t>
  </si>
  <si>
    <t>Pomocné konstrukce při zabezpečení výkopu vodorovné pojízdné z tlustého ocelového plechu šířky výkopu do 1,0 m odstranění</t>
  </si>
  <si>
    <t>11</t>
  </si>
  <si>
    <t>119003223</t>
  </si>
  <si>
    <t>Mobilní plotová zábrana s profilovaným plechem výšky do 2,2 m pro zabezpečení výkopu zřízení</t>
  </si>
  <si>
    <t>844708521</t>
  </si>
  <si>
    <t>Pomocné konstrukce při zabezpečení výkopu svislé ocelové mobilní oplocení, výšky do 2,2 m panely vyplněné profilovaným plechem zřízení</t>
  </si>
  <si>
    <t>12</t>
  </si>
  <si>
    <t>119003224</t>
  </si>
  <si>
    <t>Mobilní plotová zábrana s profilovaným plechem výšky do 2,2 m pro zabezpečení výkopu odstranění</t>
  </si>
  <si>
    <t>-718567490</t>
  </si>
  <si>
    <t>Pomocné konstrukce při zabezpečení výkopu svislé ocelové mobilní oplocení, výšky do 2,2 m panely vyplněné profilovaným plechem odstranění</t>
  </si>
  <si>
    <t>13</t>
  </si>
  <si>
    <t>130001101</t>
  </si>
  <si>
    <t>Příplatek za ztížení vykopávky v blízkosti podzemního vedení</t>
  </si>
  <si>
    <t>m3</t>
  </si>
  <si>
    <t>-1801613009</t>
  </si>
  <si>
    <t>14</t>
  </si>
  <si>
    <t>132154205</t>
  </si>
  <si>
    <t>Hloubení zapažených rýh š do 2000 mm v hornině třídy těžitelnosti I, skupiny 1 a 2 objem do 1000 m3</t>
  </si>
  <si>
    <t>-1806160485</t>
  </si>
  <si>
    <t>Hloubení zapažených rýh šířky přes 800 do 2 000 mm strojně s urovnáním dna do předepsaného profilu a spádu v hornině třídy těžitelnosti I skupiny 1 a 2 přes 500 do 1 000 m3</t>
  </si>
  <si>
    <t>151811132</t>
  </si>
  <si>
    <t>Osazení pažicího boxu hl výkopu do 4 m š do 2,5 m</t>
  </si>
  <si>
    <t>1319659810</t>
  </si>
  <si>
    <t>Zřízení pažicích boxů pro pažení a rozepření stěn rýh podzemního vedení hloubka výkopu do 4 m, šířka přes 1,2 do 2,5 m</t>
  </si>
  <si>
    <t>16</t>
  </si>
  <si>
    <t>151811232</t>
  </si>
  <si>
    <t>Odstranění pažicího boxu hl výkopu do 4 m š do 2,5 m</t>
  </si>
  <si>
    <t>2112542893</t>
  </si>
  <si>
    <t>Odstranění pažicích boxů pro pažení a rozepření stěn rýh podzemního vedení hloubka výkopu do 4 m, šířka přes 1,2 do 2,5 m</t>
  </si>
  <si>
    <t>17</t>
  </si>
  <si>
    <t>162751117</t>
  </si>
  <si>
    <t>Vodorovné přemístění do 10000 m výkopku/sypaniny z horniny třídy těžitelnosti I, skupiny 1 až 3</t>
  </si>
  <si>
    <t>-1648789694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</si>
  <si>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</si>
  <si>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</t>
  </si>
  <si>
    <t>162751119</t>
  </si>
  <si>
    <t>Příplatek k vodorovnému přemístění výkopku/sypaniny z horniny třídy těžitelnosti I, skupiny 1 až 3 ZKD 1000 m přes 10000 m</t>
  </si>
  <si>
    <t>-643486852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</si>
  <si>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</si>
  <si>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</t>
  </si>
  <si>
    <t>171201221</t>
  </si>
  <si>
    <t>Poplatek za uložení na skládce (skládkovné) zeminy a kamení kód odpadu 17 05 04</t>
  </si>
  <si>
    <t>t</t>
  </si>
  <si>
    <t>-1690428441</t>
  </si>
  <si>
    <t>Poplatek za uložení stavebního odpadu na skládce (skládkovné) zeminy a kamení zatříděného do Katalogu odpadů pod kódem 17 05 04</t>
  </si>
  <si>
    <t>20</t>
  </si>
  <si>
    <t>171251201</t>
  </si>
  <si>
    <t>Uložení sypaniny na skládky nebo meziskládky</t>
  </si>
  <si>
    <t>-49661469</t>
  </si>
  <si>
    <t>Uložení sypaniny na skládky nebo meziskládky bez hutnění s upravením uložené sypaniny do předepsaného tvaru</t>
  </si>
  <si>
    <t>174151101</t>
  </si>
  <si>
    <t>Zásyp jam, šachet rýh nebo kolem objektů sypaninou se zhutněním</t>
  </si>
  <si>
    <t>1848563699</t>
  </si>
  <si>
    <t>Zásyp sypaninou z jakékoliv horniny strojně s uložením výkopku ve vrstvách se zhutněním jam, šachet, rýh nebo kolem objektů v těchto vykopávkách</t>
  </si>
  <si>
    <t>22</t>
  </si>
  <si>
    <t>M</t>
  </si>
  <si>
    <t>58331200</t>
  </si>
  <si>
    <t>štěrkopísek netříděný zásypový</t>
  </si>
  <si>
    <t>-1704345432</t>
  </si>
  <si>
    <t>23</t>
  </si>
  <si>
    <t>175111101</t>
  </si>
  <si>
    <t>Obsypání potrubí ručně sypaninou bez prohození, uloženou do 3 m</t>
  </si>
  <si>
    <t>-1777090493</t>
  </si>
  <si>
    <t>24</t>
  </si>
  <si>
    <t>58337331</t>
  </si>
  <si>
    <t>štěrkopísek frakce 0/22</t>
  </si>
  <si>
    <t>937880341</t>
  </si>
  <si>
    <t>Zakládání</t>
  </si>
  <si>
    <t>25</t>
  </si>
  <si>
    <t>212752701</t>
  </si>
  <si>
    <t>Trativod z drenážních trubek tunelových PVC-U SN 4 perforace 220° včetně lože otevřený výkop DN 100 pro liniové stavby</t>
  </si>
  <si>
    <t>-524381846</t>
  </si>
  <si>
    <t>Svislé a kompletní konstrukce</t>
  </si>
  <si>
    <t>26</t>
  </si>
  <si>
    <t>359901211</t>
  </si>
  <si>
    <t>Monitoring stoky jakékoli výšky na nové kanalizaci</t>
  </si>
  <si>
    <t>220883617</t>
  </si>
  <si>
    <t>Vodorovné konstrukce</t>
  </si>
  <si>
    <t>27</t>
  </si>
  <si>
    <t>451541111</t>
  </si>
  <si>
    <t>Lože pod potrubí otevřený výkop ze štěrkodrtě</t>
  </si>
  <si>
    <t>376620336</t>
  </si>
  <si>
    <t>28</t>
  </si>
  <si>
    <t>451573111</t>
  </si>
  <si>
    <t>Lože pod potrubí otevřený výkop ze štěrkopísku</t>
  </si>
  <si>
    <t>615777824</t>
  </si>
  <si>
    <t>Lože pod potrubí, stoky a drobné objekty v otevřeném výkopu z písku a štěrkopísku do 63 mm</t>
  </si>
  <si>
    <t>29</t>
  </si>
  <si>
    <t>452111111</t>
  </si>
  <si>
    <t>Osazení betonových pražců otevřený výkop pl do 25000 mm2</t>
  </si>
  <si>
    <t>kus</t>
  </si>
  <si>
    <t>985527830</t>
  </si>
  <si>
    <t>30</t>
  </si>
  <si>
    <t>59223733</t>
  </si>
  <si>
    <t>podkladek pod trouby betonové/ŽB DN 300-500</t>
  </si>
  <si>
    <t>-285354985</t>
  </si>
  <si>
    <t>31</t>
  </si>
  <si>
    <t>452112112</t>
  </si>
  <si>
    <t>Osazení betonových prstenců nebo rámů v do 100 mm pod poklopy a mříže</t>
  </si>
  <si>
    <t>491591972</t>
  </si>
  <si>
    <t>Osazení betonových dílců prstenců nebo rámů pod poklopy a mříže, výšky do 100 mm</t>
  </si>
  <si>
    <t>32</t>
  </si>
  <si>
    <t>59224184</t>
  </si>
  <si>
    <t>prstenec šachtový vyrovnávací betonový 625x120x40mm</t>
  </si>
  <si>
    <t>-648678181</t>
  </si>
  <si>
    <t>33</t>
  </si>
  <si>
    <t>59224176</t>
  </si>
  <si>
    <t>prstenec šachtový vyrovnávací betonový 625x120x80mm</t>
  </si>
  <si>
    <t>-1160716489</t>
  </si>
  <si>
    <t>34</t>
  </si>
  <si>
    <t>59224187</t>
  </si>
  <si>
    <t>prstenec šachtový vyrovnávací betonový 625x120x100mm</t>
  </si>
  <si>
    <t>222378078</t>
  </si>
  <si>
    <t>35</t>
  </si>
  <si>
    <t>452112122</t>
  </si>
  <si>
    <t>Osazení betonových prstenců nebo rámů v do 200 mm</t>
  </si>
  <si>
    <t>-1581280161</t>
  </si>
  <si>
    <t>Osazení betonových dílců prstenců nebo rámů pod poklopy a mříže, výšky přes 100 do 200 mm</t>
  </si>
  <si>
    <t>36</t>
  </si>
  <si>
    <t>59224188</t>
  </si>
  <si>
    <t>prstenec šachtový vyrovnávací betonový 625x120x120mm</t>
  </si>
  <si>
    <t>-598545760</t>
  </si>
  <si>
    <t>37</t>
  </si>
  <si>
    <t>452311131</t>
  </si>
  <si>
    <t>Podkladní desky z betonu prostého tř. C 12/15 otevřený výkop</t>
  </si>
  <si>
    <t>2229853</t>
  </si>
  <si>
    <t>38</t>
  </si>
  <si>
    <t>452312131</t>
  </si>
  <si>
    <t>Sedlové lože z betonu prostého tř. C 12/15 otevřený výkop</t>
  </si>
  <si>
    <t>-1444053230</t>
  </si>
  <si>
    <t>39</t>
  </si>
  <si>
    <t>452351111</t>
  </si>
  <si>
    <t>Bednění podkladních desek nebo sedlového lože pod potrubí, stoky a drobné objekty otevřený výkop zřízení</t>
  </si>
  <si>
    <t>367015830</t>
  </si>
  <si>
    <t>Bednění podkladních a zajišťovacích konstrukcí v otevřeném výkopu desek nebo sedlových loží pod potrubí, stoky a drobné objekty zřízení</t>
  </si>
  <si>
    <t>40</t>
  </si>
  <si>
    <t>452351112</t>
  </si>
  <si>
    <t>Bednění podkladních desek nebo sedlového lože pod potrubí, stoky a drobné objekty otevřený výkop odstranění</t>
  </si>
  <si>
    <t>2020068368</t>
  </si>
  <si>
    <t>Bednění podkladních a zajišťovacích konstrukcí v otevřeném výkopu desek nebo sedlových loží pod potrubí, stoky a drobné objekty odstranění</t>
  </si>
  <si>
    <t>Komunikace</t>
  </si>
  <si>
    <t>41</t>
  </si>
  <si>
    <t>564861111</t>
  </si>
  <si>
    <t>Podklad ze štěrkodrtě ŠD tl 200 mm</t>
  </si>
  <si>
    <t>961046823</t>
  </si>
  <si>
    <t>42</t>
  </si>
  <si>
    <t>567122111</t>
  </si>
  <si>
    <t>Podklad ze směsi stmelené cementem SC C 8/10 (KSC I) tl 120 mm</t>
  </si>
  <si>
    <t>1014081638</t>
  </si>
  <si>
    <t>Podklad ze směsi stmelené cementem SC bez dilatačních spár, s rozprostřením a zhutněním SC C 8/10 (KSC I), po zhutnění tl. 120 mm</t>
  </si>
  <si>
    <t>43</t>
  </si>
  <si>
    <t>573231106</t>
  </si>
  <si>
    <t>Postřik živičný spojovací ze silniční emulze v množství 0,30 kg/m2</t>
  </si>
  <si>
    <t>-723726251</t>
  </si>
  <si>
    <t>Postřik spojovací PS bez posypu kamenivem ze silniční emulze, v množství 0,30 kg/m2</t>
  </si>
  <si>
    <t>44</t>
  </si>
  <si>
    <t>2003304264</t>
  </si>
  <si>
    <t>45</t>
  </si>
  <si>
    <t>573231111</t>
  </si>
  <si>
    <t>Postřik živičný spojovací ze silniční emulze v množství do 0,7 kg/m2</t>
  </si>
  <si>
    <t>1415912324</t>
  </si>
  <si>
    <t>Postřik živičný spojovací bez posypu kamenivem ze silniční emulze, v množství od 0,50 do 0,80 kg/m2</t>
  </si>
  <si>
    <t>46</t>
  </si>
  <si>
    <t>577134131</t>
  </si>
  <si>
    <t>Asfaltový beton vrstva obrusná ACO 11 (ABS) tř. I tl 40 mm š do 3 m z modifikovaného asfaltu</t>
  </si>
  <si>
    <t>1025093399</t>
  </si>
  <si>
    <t>Asfaltový beton vrstva obrusná ACO 11 (ABS) s rozprostřením a se zhutněním z modifikovaného asfaltu v pruhu šířky do 3 m, po zhutnění tl. 40 mm</t>
  </si>
  <si>
    <t>47</t>
  </si>
  <si>
    <t>-1998632864</t>
  </si>
  <si>
    <t>48</t>
  </si>
  <si>
    <t>577165132</t>
  </si>
  <si>
    <t>Asfaltový beton vrstva ložní ACL 16 (ABH) tl 70 mm š do 3 m z modifikovaného asfaltu</t>
  </si>
  <si>
    <t>17630765</t>
  </si>
  <si>
    <t>Asfaltový beton vrstva ložní ACL 16 (ABH) s rozprostřením a zhutněním z modifikovaného asfaltu v pruhu šířky do 3 m, po zhutnění tl. 70 mm</t>
  </si>
  <si>
    <t>Trubní vedení</t>
  </si>
  <si>
    <t>49</t>
  </si>
  <si>
    <t>810391811</t>
  </si>
  <si>
    <t>Bourání stávajícího potrubí z betonu DN přes 200 do 400</t>
  </si>
  <si>
    <t>-1284064612</t>
  </si>
  <si>
    <t>Bourání stávajícího potrubí z betonu v otevřeném výkopu DN přes 200 do 400</t>
  </si>
  <si>
    <t>50</t>
  </si>
  <si>
    <t>831372121</t>
  </si>
  <si>
    <t>Montáž potrubí z trub kameninových hrdlových s integrovaným těsněním výkop sklon do 20 % DN 300</t>
  </si>
  <si>
    <t>-2000023341</t>
  </si>
  <si>
    <t>51</t>
  </si>
  <si>
    <t>59710711</t>
  </si>
  <si>
    <t>trouba kameninová glazovaná DN 300 dl 2,50m spojovací systém C Třída 160</t>
  </si>
  <si>
    <t>-667147706</t>
  </si>
  <si>
    <t>52</t>
  </si>
  <si>
    <t>837371221</t>
  </si>
  <si>
    <t>Montáž kameninových tvarovek odbočných s integrovaným těsněním otevřený výkop DN 300</t>
  </si>
  <si>
    <t>1188762032</t>
  </si>
  <si>
    <t>Montáž kameninových tvarovek na potrubí z trub kameninových v otevřeném výkopu s integrovaným těsněním odbočných DN 300</t>
  </si>
  <si>
    <t>53</t>
  </si>
  <si>
    <t>59711770</t>
  </si>
  <si>
    <t>odbočka kameninová glazovaná jednoduchá kolmá DN 300/150 dl 500mm spojovací systém C/F tř.160/-</t>
  </si>
  <si>
    <t>-1392495125</t>
  </si>
  <si>
    <t>54</t>
  </si>
  <si>
    <t>837372221</t>
  </si>
  <si>
    <t>Montáž kameninových tvarovek jednoosých s integrovaným těsněním otevřený výkop DN 300</t>
  </si>
  <si>
    <t>-1388718922</t>
  </si>
  <si>
    <t>Montáž kameninových tvarovek na potrubí z trub kameninových v otevřeném výkopu s integrovaným těsněním jednoosých DN 300</t>
  </si>
  <si>
    <t>55</t>
  </si>
  <si>
    <t>59710849</t>
  </si>
  <si>
    <t>trouba kameninová glazovaná zkrácená DN 300 dl 60(75)cm třída 160 spojovací systém C</t>
  </si>
  <si>
    <t>-1399161319</t>
  </si>
  <si>
    <t>56</t>
  </si>
  <si>
    <t>837312221</t>
  </si>
  <si>
    <t>Montáž kameninových tvarovek jednoosých s integrovaným těsněním otevřený výkop DN 150</t>
  </si>
  <si>
    <t>1627974050</t>
  </si>
  <si>
    <t>Montáž kameninových tvarovek na potrubí z trub kameninových v otevřeném výkopu s integrovaným těsněním jednoosých DN 150</t>
  </si>
  <si>
    <t>57</t>
  </si>
  <si>
    <t>59710984</t>
  </si>
  <si>
    <t>koleno kameninové glazované DN 150 45° spojovací systém F</t>
  </si>
  <si>
    <t>1985268193</t>
  </si>
  <si>
    <t>58</t>
  </si>
  <si>
    <t>59710842</t>
  </si>
  <si>
    <t>trouba kameninová glazovaná zkrácená DN 150 dl 60(75)cm spojovací systém F</t>
  </si>
  <si>
    <t>1999452513</t>
  </si>
  <si>
    <t>59</t>
  </si>
  <si>
    <t>59713313</t>
  </si>
  <si>
    <t>manžeta převlečná pro normální zatížení DN 150 průměr 175-200 š 150mm</t>
  </si>
  <si>
    <t>-1729939823</t>
  </si>
  <si>
    <t>60</t>
  </si>
  <si>
    <t>877350310</t>
  </si>
  <si>
    <t>Montáž kolen na kanalizačním potrubí z PP nebo tvrdého PVC trub hladkých plnostěnných DN 200</t>
  </si>
  <si>
    <t>265906205</t>
  </si>
  <si>
    <t>Montáž tvarovek na kanalizačním plastovém potrubí z polypropylenu PP nebo tvrdého PVC hladkého plnostěnného kolen, víček nebo hrdlových uzávěrů DN 200</t>
  </si>
  <si>
    <t>61</t>
  </si>
  <si>
    <t>28612007</t>
  </si>
  <si>
    <t>trubka kanalizační PVC plnostěnná třívrstvá DN 200x1000mm SN12</t>
  </si>
  <si>
    <t>132579891</t>
  </si>
  <si>
    <t>62</t>
  </si>
  <si>
    <t>775180019</t>
  </si>
  <si>
    <t>63</t>
  </si>
  <si>
    <t>28617183</t>
  </si>
  <si>
    <t>koleno kanalizační PP SN16 45° DN 200</t>
  </si>
  <si>
    <t>272445903</t>
  </si>
  <si>
    <t>64</t>
  </si>
  <si>
    <t>877350440</t>
  </si>
  <si>
    <t>Montáž šachtových vložek na kanalizačním potrubí z PP trub korugovaných DN 200</t>
  </si>
  <si>
    <t>1178959357</t>
  </si>
  <si>
    <t>Montáž tvarovek na kanalizačním plastovém potrubí z polypropylenu PP nebo tvrdého PVC korugovaného nebo žebrovaného šachtových vložek DN 200</t>
  </si>
  <si>
    <t>65</t>
  </si>
  <si>
    <t>28651083</t>
  </si>
  <si>
    <t>vložka šachtová kanalizační PVC-U DN 200</t>
  </si>
  <si>
    <t>-1280207994</t>
  </si>
  <si>
    <t>66</t>
  </si>
  <si>
    <t>890331811</t>
  </si>
  <si>
    <t>Bourání šachet ze ŽB ručně obestavěného prostoru přes 1,5 do 3 m3</t>
  </si>
  <si>
    <t>1133646285</t>
  </si>
  <si>
    <t>Bourání šachet a jímek ručně velikosti obestavěného prostoru přes 1,5 do 3 m3 ze železobetonu</t>
  </si>
  <si>
    <t>67</t>
  </si>
  <si>
    <t>892372121</t>
  </si>
  <si>
    <t>Tlaková zkouška vzduchem potrubí DN 300 těsnícím vakem ucpávkovým</t>
  </si>
  <si>
    <t>úsek</t>
  </si>
  <si>
    <t>1473643292</t>
  </si>
  <si>
    <t>68</t>
  </si>
  <si>
    <t>894411121</t>
  </si>
  <si>
    <t>Zřízení šachet kanalizačních z betonových dílců na potrubí DN nad 200 do 300 dno beton tř. C 25/30</t>
  </si>
  <si>
    <t>-407942675</t>
  </si>
  <si>
    <t>69</t>
  </si>
  <si>
    <t>PFB.1122123</t>
  </si>
  <si>
    <t>Skruž výšky 1000 mm TBS-Q.1 100/100/12 PS</t>
  </si>
  <si>
    <t>254613579</t>
  </si>
  <si>
    <t>70</t>
  </si>
  <si>
    <t>PFB.1122113</t>
  </si>
  <si>
    <t>Skruž výšky 500 mm TBS-Q.1 100/50/12 PS</t>
  </si>
  <si>
    <t>-1271238824</t>
  </si>
  <si>
    <t>71</t>
  </si>
  <si>
    <t>PFB.1122103</t>
  </si>
  <si>
    <t>Skruž výšky 250 mm TBS-Q.1 100/25/12 PS</t>
  </si>
  <si>
    <t>1427948379</t>
  </si>
  <si>
    <t>72</t>
  </si>
  <si>
    <t>PFB.1121104</t>
  </si>
  <si>
    <t>Konus TBR-Q.1 100-63/58/12 KPS</t>
  </si>
  <si>
    <t>1953902022</t>
  </si>
  <si>
    <t>73</t>
  </si>
  <si>
    <t>PFB.1135101</t>
  </si>
  <si>
    <t>Dno jednolité šachtové KOMPAKT - VÝROBA NA ZAKÁZKUTBZ-Q.1 100/53 KOM V15</t>
  </si>
  <si>
    <t>-535829060</t>
  </si>
  <si>
    <t>74</t>
  </si>
  <si>
    <t>PFB.1121601</t>
  </si>
  <si>
    <t>Deska zákrytováTZK-Q.1 100-63/17</t>
  </si>
  <si>
    <t>835395946</t>
  </si>
  <si>
    <t>75</t>
  </si>
  <si>
    <t>59224348</t>
  </si>
  <si>
    <t>těsnění elastomerové pro spojení šachetních dílů DN 1000</t>
  </si>
  <si>
    <t>-1218572074</t>
  </si>
  <si>
    <t>76</t>
  </si>
  <si>
    <t>899103211</t>
  </si>
  <si>
    <t>Demontáž poklopů litinových nebo ocelových včetně rámů hmotnosti přes 100 do 150 kg</t>
  </si>
  <si>
    <t>-1021386046</t>
  </si>
  <si>
    <t>Demontáž poklopů litinových a ocelových včetně rámů, hmotnosti jednotlivě přes 100 do 150 Kg</t>
  </si>
  <si>
    <t>77</t>
  </si>
  <si>
    <t>899104112</t>
  </si>
  <si>
    <t>Osazení poklopů litinových nebo ocelových včetně rámů pro třídu zatížení D400, E600</t>
  </si>
  <si>
    <t>-924212196</t>
  </si>
  <si>
    <t>Osazení poklopů litinových a ocelových včetně rámů pro třídu zatížení D400, E600</t>
  </si>
  <si>
    <t>78</t>
  </si>
  <si>
    <t>KSI.KDM91B</t>
  </si>
  <si>
    <t>Kanalizační poklop Europa 9 PUR, rám samonivelační,bez vybrání pro lapač, D 400 bez odvětrání</t>
  </si>
  <si>
    <t>309865660</t>
  </si>
  <si>
    <t>79</t>
  </si>
  <si>
    <t>899722113</t>
  </si>
  <si>
    <t>Krytí potrubí z plastů výstražnou fólií z PVC 34cm</t>
  </si>
  <si>
    <t>150070788</t>
  </si>
  <si>
    <t>Krytí potrubí z plastů výstražnou fólií z PVC šířky 34 cm</t>
  </si>
  <si>
    <t>Ostatní konstrukce a práce-bourání</t>
  </si>
  <si>
    <t>80</t>
  </si>
  <si>
    <t>915111116</t>
  </si>
  <si>
    <t>Vodorovné dopravní značení dělící čáry souvislé š 125 mm retroreflexní žlutá barva</t>
  </si>
  <si>
    <t>804093625</t>
  </si>
  <si>
    <t>Vodorovné dopravní značení stříkané barvou dělící čára šířky 125 mm souvislá žlutá retroreflexní</t>
  </si>
  <si>
    <t>81</t>
  </si>
  <si>
    <t>915121112</t>
  </si>
  <si>
    <t>Vodorovné dopravní značení vodící čáry souvislé š 250 mm retroreflexní bílá barva</t>
  </si>
  <si>
    <t>-518231233</t>
  </si>
  <si>
    <t>Vodorovné dopravní značení stříkané barvou vodící čára bílá šířky 250 mm souvislá retroreflexní</t>
  </si>
  <si>
    <t>82</t>
  </si>
  <si>
    <t>915121122</t>
  </si>
  <si>
    <t>Vodorovné dopravní značení vodící čáry přerušované š 250 mm retroreflexní bílá barva</t>
  </si>
  <si>
    <t>139391158</t>
  </si>
  <si>
    <t>Vodorovné dopravní značení stříkané barvou vodící čára bílá šířky 250 mm přerušovaná retroreflexní</t>
  </si>
  <si>
    <t>83</t>
  </si>
  <si>
    <t>919112212</t>
  </si>
  <si>
    <t>Řezání spár pro vytvoření komůrky š 10 mm hl 20 mm pro těsnící zálivku v živičném krytu</t>
  </si>
  <si>
    <t>1502588913</t>
  </si>
  <si>
    <t>Řezání dilatačních spár v živičném krytu  vytvoření komůrky pro těsnící zálivku šířky 10 mm, hloubky 20 mm</t>
  </si>
  <si>
    <t>84</t>
  </si>
  <si>
    <t>919121132</t>
  </si>
  <si>
    <t>Těsnění spár zálivkou za studena pro komůrky š 20 mm hl 40 mm s těsnicím profilem</t>
  </si>
  <si>
    <t>1429878342</t>
  </si>
  <si>
    <t>Utěsnění dilatačních spár zálivkou za studena v cementobetonovém nebo živičném krytu včetně adhezního nátěru s těsnicím profilem pod zálivkou, pro komůrky šířky 20 mm, hloubky 40 mm</t>
  </si>
  <si>
    <t>85</t>
  </si>
  <si>
    <t>919735112</t>
  </si>
  <si>
    <t>Řezání stávajícího živičného krytu hl do 100 mm</t>
  </si>
  <si>
    <t>-1226702368</t>
  </si>
  <si>
    <t>Řezání stávajícího živičného krytu nebo podkladu hloubky přes 50 do 100 mm</t>
  </si>
  <si>
    <t>86</t>
  </si>
  <si>
    <t>938908411</t>
  </si>
  <si>
    <t>Čištění vozovek splachováním vodou</t>
  </si>
  <si>
    <t>24300245</t>
  </si>
  <si>
    <t>87</t>
  </si>
  <si>
    <t>938909331</t>
  </si>
  <si>
    <t>Čištění vozovek metením ručně podkladu nebo krytu betonového nebo živičného</t>
  </si>
  <si>
    <t>-741580112</t>
  </si>
  <si>
    <t>88</t>
  </si>
  <si>
    <t>977151127</t>
  </si>
  <si>
    <t>Jádrové vrty diamantovými korunkami do stavebních materiálů D přes 225 do 250 mm</t>
  </si>
  <si>
    <t>-918964457</t>
  </si>
  <si>
    <t>Jádrové vrty diamantovými korunkami do stavebních materiálů (železobetonu, betonu, cihel, obkladů, dlažeb, kamene) průměru přes 225 do 250 mm</t>
  </si>
  <si>
    <t>997</t>
  </si>
  <si>
    <t>Přesun sutě</t>
  </si>
  <si>
    <t>89</t>
  </si>
  <si>
    <t>997006512</t>
  </si>
  <si>
    <t>Vodorovné doprava suti s naložením a složením na skládku do 1 km</t>
  </si>
  <si>
    <t>-1405079672</t>
  </si>
  <si>
    <t>90</t>
  </si>
  <si>
    <t>997006519</t>
  </si>
  <si>
    <t>Příplatek k vodorovnému přemístění suti na skládku ZKD 1 km přes 1 km</t>
  </si>
  <si>
    <t>-787917646</t>
  </si>
  <si>
    <t>91</t>
  </si>
  <si>
    <t>997006551</t>
  </si>
  <si>
    <t>Hrubé urovnání suti na skládce bez zhutnění</t>
  </si>
  <si>
    <t>-615504663</t>
  </si>
  <si>
    <t>92</t>
  </si>
  <si>
    <t>997221615</t>
  </si>
  <si>
    <t>Poplatek za uložení na skládce (skládkovné) stavebního odpadu betonového kód odpadu 17 01 01</t>
  </si>
  <si>
    <t>-1081270735</t>
  </si>
  <si>
    <t>93</t>
  </si>
  <si>
    <t>997221645</t>
  </si>
  <si>
    <t>Poplatek za uložení na skládce (skládkovné) odpadu asfaltového bez dehtu kód odpadu 17 03 02</t>
  </si>
  <si>
    <t>483860463</t>
  </si>
  <si>
    <t>94</t>
  </si>
  <si>
    <t>997221655</t>
  </si>
  <si>
    <t>-1932396892</t>
  </si>
  <si>
    <t>998</t>
  </si>
  <si>
    <t>Přesun hmot</t>
  </si>
  <si>
    <t>95</t>
  </si>
  <si>
    <t>998275101</t>
  </si>
  <si>
    <t>Přesun hmot pro trubní vedení z trub kameninových otevřený výkop</t>
  </si>
  <si>
    <t>-584632392</t>
  </si>
  <si>
    <t>848-10 - VON 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</si>
  <si>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</si>
  <si>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</si>
  <si>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</si>
  <si>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</si>
  <si>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</si>
  <si>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</si>
  <si>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</si>
  <si>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</si>
  <si>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</si>
  <si>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</si>
  <si>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</si>
  <si>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</si>
  <si>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-1675964135</t>
  </si>
  <si>
    <t>Geodetické práce před výstavbou - vytyčení inženýrských sítí</t>
  </si>
  <si>
    <t>012303000</t>
  </si>
  <si>
    <t>Geodetické práce po výstavbě</t>
  </si>
  <si>
    <t>kpl</t>
  </si>
  <si>
    <t>CS ÚRS 2023 01</t>
  </si>
  <si>
    <t>1024</t>
  </si>
  <si>
    <t>1736036382</t>
  </si>
  <si>
    <t>Průzkumné, geodetické a projektové práce geodetické práce po výstavbě</t>
  </si>
  <si>
    <t>013244000_1R</t>
  </si>
  <si>
    <t>Plán zásad organizace výstavby</t>
  </si>
  <si>
    <t>1103545506</t>
  </si>
  <si>
    <t>013244000_2R</t>
  </si>
  <si>
    <t>Prováděcí dokumentace organizace dopravy v průběhu stavby</t>
  </si>
  <si>
    <t>-1553843040</t>
  </si>
  <si>
    <t>013254000</t>
  </si>
  <si>
    <t>Dokumentace skutečného provedení stavby</t>
  </si>
  <si>
    <t>CS ÚRS 2023 02</t>
  </si>
  <si>
    <t>-977432448</t>
  </si>
  <si>
    <t>VRN3</t>
  </si>
  <si>
    <t>Zařízení staveniště</t>
  </si>
  <si>
    <t>030001000</t>
  </si>
  <si>
    <t xml:space="preserve">Zajištění kompletního zařízení staveniště </t>
  </si>
  <si>
    <t>2108184451</t>
  </si>
  <si>
    <t>Zajištění kompletního zařízení staveniště včetně připojení na inž. sítě</t>
  </si>
  <si>
    <t>034303000</t>
  </si>
  <si>
    <t>Dopravní značení na staveništi</t>
  </si>
  <si>
    <t>…</t>
  </si>
  <si>
    <t>-332930872</t>
  </si>
  <si>
    <t>039103000</t>
  </si>
  <si>
    <t>Rozebrání, bourání a odvoz zařízení staveniště</t>
  </si>
  <si>
    <t>1536731793</t>
  </si>
  <si>
    <t>VRN4</t>
  </si>
  <si>
    <t>Inženýrská činnost</t>
  </si>
  <si>
    <t>041903000</t>
  </si>
  <si>
    <t>Dozor jiné osoby</t>
  </si>
  <si>
    <t>-1135177725</t>
  </si>
  <si>
    <t>Inženýrská činnost dozory dozor jiné osoby</t>
  </si>
  <si>
    <t>042503000</t>
  </si>
  <si>
    <t>Plán BOZP na staveništi</t>
  </si>
  <si>
    <t>15247290</t>
  </si>
  <si>
    <t>Inženýrská činnost posudky plán BOZP na staveništi</t>
  </si>
  <si>
    <t>VRN5</t>
  </si>
  <si>
    <t>Finanční náklady</t>
  </si>
  <si>
    <t>053002000</t>
  </si>
  <si>
    <t>Poplatky</t>
  </si>
  <si>
    <t>-345015036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</si>
</sst>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4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1" t="s">
        <v>14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R5" s="16"/>
      <c r="BE5" s="15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3" t="s">
        <v>17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R6" s="16"/>
      <c r="BE6" s="15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9"/>
      <c r="BS8" s="13" t="s">
        <v>6</v>
      </c>
    </row>
    <row r="9" spans="1:74" ht="14.45" customHeight="1">
      <c r="B9" s="16"/>
      <c r="AR9" s="16"/>
      <c r="BE9" s="159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59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59"/>
      <c r="BS11" s="13" t="s">
        <v>6</v>
      </c>
    </row>
    <row r="12" spans="1:74" ht="6.95" customHeight="1">
      <c r="B12" s="16"/>
      <c r="AR12" s="16"/>
      <c r="BE12" s="159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59"/>
      <c r="BS13" s="13" t="s">
        <v>6</v>
      </c>
    </row>
    <row r="14" spans="1:74" ht="12.75">
      <c r="B14" s="16"/>
      <c r="E14" s="164" t="s">
        <v>31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23" t="s">
        <v>28</v>
      </c>
      <c r="AN14" s="25" t="s">
        <v>31</v>
      </c>
      <c r="AR14" s="16"/>
      <c r="BE14" s="159"/>
      <c r="BS14" s="13" t="s">
        <v>6</v>
      </c>
    </row>
    <row r="15" spans="1:74" ht="6.95" customHeight="1">
      <c r="B15" s="16"/>
      <c r="AR15" s="16"/>
      <c r="BE15" s="159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33</v>
      </c>
      <c r="AR16" s="16"/>
      <c r="BE16" s="159"/>
      <c r="BS16" s="13" t="s">
        <v>4</v>
      </c>
    </row>
    <row r="17" spans="2:71" ht="18.399999999999999" customHeight="1">
      <c r="B17" s="16"/>
      <c r="E17" s="21" t="s">
        <v>34</v>
      </c>
      <c r="AK17" s="23" t="s">
        <v>28</v>
      </c>
      <c r="AN17" s="21" t="s">
        <v>35</v>
      </c>
      <c r="AR17" s="16"/>
      <c r="BE17" s="159"/>
      <c r="BS17" s="13" t="s">
        <v>36</v>
      </c>
    </row>
    <row r="18" spans="2:71" ht="6.95" customHeight="1">
      <c r="B18" s="16"/>
      <c r="AR18" s="16"/>
      <c r="BE18" s="159"/>
      <c r="BS18" s="13" t="s">
        <v>6</v>
      </c>
    </row>
    <row r="19" spans="2:71" ht="12" customHeight="1">
      <c r="B19" s="16"/>
      <c r="D19" s="23" t="s">
        <v>37</v>
      </c>
      <c r="AK19" s="23" t="s">
        <v>25</v>
      </c>
      <c r="AN19" s="21" t="s">
        <v>1</v>
      </c>
      <c r="AR19" s="16"/>
      <c r="BE19" s="159"/>
      <c r="BS19" s="13" t="s">
        <v>6</v>
      </c>
    </row>
    <row r="20" spans="2:71" ht="18.399999999999999" customHeight="1">
      <c r="B20" s="16"/>
      <c r="E20" s="21" t="s">
        <v>38</v>
      </c>
      <c r="AK20" s="23" t="s">
        <v>28</v>
      </c>
      <c r="AN20" s="21" t="s">
        <v>1</v>
      </c>
      <c r="AR20" s="16"/>
      <c r="BE20" s="159"/>
      <c r="BS20" s="13" t="s">
        <v>36</v>
      </c>
    </row>
    <row r="21" spans="2:71" ht="6.95" customHeight="1">
      <c r="B21" s="16"/>
      <c r="AR21" s="16"/>
      <c r="BE21" s="159"/>
    </row>
    <row r="22" spans="2:71" ht="12" customHeight="1">
      <c r="B22" s="16"/>
      <c r="D22" s="23" t="s">
        <v>39</v>
      </c>
      <c r="AR22" s="16"/>
      <c r="BE22" s="159"/>
    </row>
    <row r="23" spans="2:71" ht="16.5" customHeight="1">
      <c r="B23" s="16"/>
      <c r="E23" s="166" t="s">
        <v>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  <c r="BE23" s="159"/>
    </row>
    <row r="24" spans="2:71" ht="6.95" customHeight="1">
      <c r="B24" s="16"/>
      <c r="AR24" s="16"/>
      <c r="BE24" s="15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9"/>
    </row>
    <row r="26" spans="2:71" s="1" customFormat="1" ht="25.9" customHeight="1">
      <c r="B26" s="28"/>
      <c r="D26" s="29" t="s">
        <v>40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7">
        <f>ROUND(AG94,2)</f>
        <v>0</v>
      </c>
      <c r="AL26" s="168"/>
      <c r="AM26" s="168"/>
      <c r="AN26" s="168"/>
      <c r="AO26" s="168"/>
      <c r="AR26" s="28"/>
      <c r="BE26" s="159"/>
    </row>
    <row r="27" spans="2:71" s="1" customFormat="1" ht="6.95" customHeight="1">
      <c r="B27" s="28"/>
      <c r="AR27" s="28"/>
      <c r="BE27" s="159"/>
    </row>
    <row r="28" spans="2:71" s="1" customFormat="1" ht="12.75">
      <c r="B28" s="28"/>
      <c r="L28" s="169" t="s">
        <v>41</v>
      </c>
      <c r="M28" s="169"/>
      <c r="N28" s="169"/>
      <c r="O28" s="169"/>
      <c r="P28" s="169"/>
      <c r="W28" s="169" t="s">
        <v>42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43</v>
      </c>
      <c r="AL28" s="169"/>
      <c r="AM28" s="169"/>
      <c r="AN28" s="169"/>
      <c r="AO28" s="169"/>
      <c r="AR28" s="28"/>
      <c r="BE28" s="159"/>
    </row>
    <row r="29" spans="2:71" s="2" customFormat="1" ht="14.45" customHeight="1">
      <c r="B29" s="32"/>
      <c r="D29" s="23" t="s">
        <v>44</v>
      </c>
      <c r="F29" s="23" t="s">
        <v>45</v>
      </c>
      <c r="L29" s="172">
        <v>0.21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2"/>
      <c r="BE29" s="160"/>
    </row>
    <row r="30" spans="2:71" s="2" customFormat="1" ht="14.45" customHeight="1">
      <c r="B30" s="32"/>
      <c r="F30" s="23" t="s">
        <v>46</v>
      </c>
      <c r="L30" s="172">
        <v>0.15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2"/>
      <c r="BE30" s="160"/>
    </row>
    <row r="31" spans="2:71" s="2" customFormat="1" ht="14.45" hidden="1" customHeight="1">
      <c r="B31" s="32"/>
      <c r="F31" s="23" t="s">
        <v>47</v>
      </c>
      <c r="L31" s="172">
        <v>0.21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2"/>
      <c r="BE31" s="160"/>
    </row>
    <row r="32" spans="2:71" s="2" customFormat="1" ht="14.45" hidden="1" customHeight="1">
      <c r="B32" s="32"/>
      <c r="F32" s="23" t="s">
        <v>48</v>
      </c>
      <c r="L32" s="172">
        <v>0.15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2"/>
      <c r="BE32" s="160"/>
    </row>
    <row r="33" spans="2:57" s="2" customFormat="1" ht="14.45" hidden="1" customHeight="1">
      <c r="B33" s="32"/>
      <c r="F33" s="23" t="s">
        <v>49</v>
      </c>
      <c r="L33" s="172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2"/>
      <c r="BE33" s="160"/>
    </row>
    <row r="34" spans="2:57" s="1" customFormat="1" ht="6.95" customHeight="1">
      <c r="B34" s="28"/>
      <c r="AR34" s="28"/>
      <c r="BE34" s="159"/>
    </row>
    <row r="35" spans="2:57" s="1" customFormat="1" ht="25.9" customHeight="1">
      <c r="B35" s="28"/>
      <c r="C35" s="33"/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51</v>
      </c>
      <c r="U35" s="35"/>
      <c r="V35" s="35"/>
      <c r="W35" s="35"/>
      <c r="X35" s="173" t="s">
        <v>52</v>
      </c>
      <c r="Y35" s="174"/>
      <c r="Z35" s="174"/>
      <c r="AA35" s="174"/>
      <c r="AB35" s="174"/>
      <c r="AC35" s="35"/>
      <c r="AD35" s="35"/>
      <c r="AE35" s="35"/>
      <c r="AF35" s="35"/>
      <c r="AG35" s="35"/>
      <c r="AH35" s="35"/>
      <c r="AI35" s="35"/>
      <c r="AJ35" s="35"/>
      <c r="AK35" s="175">
        <f>SUM(AK26:AK33)</f>
        <v>0</v>
      </c>
      <c r="AL35" s="174"/>
      <c r="AM35" s="174"/>
      <c r="AN35" s="174"/>
      <c r="AO35" s="17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54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55</v>
      </c>
      <c r="AI60" s="30"/>
      <c r="AJ60" s="30"/>
      <c r="AK60" s="30"/>
      <c r="AL60" s="30"/>
      <c r="AM60" s="39" t="s">
        <v>56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58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55</v>
      </c>
      <c r="AI75" s="30"/>
      <c r="AJ75" s="30"/>
      <c r="AK75" s="30"/>
      <c r="AL75" s="30"/>
      <c r="AM75" s="39" t="s">
        <v>56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848_1</v>
      </c>
      <c r="AR84" s="44"/>
    </row>
    <row r="85" spans="1:91" s="4" customFormat="1" ht="36.950000000000003" customHeight="1">
      <c r="B85" s="45"/>
      <c r="C85" s="46" t="s">
        <v>16</v>
      </c>
      <c r="L85" s="177" t="str">
        <f>K6</f>
        <v>Pardubice, Svítkov, ul. Školní - kanalizace mezi ul. Přerovská a Dlouhá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Pardubice</v>
      </c>
      <c r="AI87" s="23" t="s">
        <v>22</v>
      </c>
      <c r="AM87" s="179" t="str">
        <f>IF(AN8= "","",AN8)</f>
        <v>8. 2. 2024</v>
      </c>
      <c r="AN87" s="179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Vodovody a kanalizaace Pardubice, a.s.</v>
      </c>
      <c r="AI89" s="23" t="s">
        <v>32</v>
      </c>
      <c r="AM89" s="180" t="str">
        <f>IF(E17="","",E17)</f>
        <v>VK PROJEKT, spol. s r.o.</v>
      </c>
      <c r="AN89" s="181"/>
      <c r="AO89" s="181"/>
      <c r="AP89" s="181"/>
      <c r="AR89" s="28"/>
      <c r="AS89" s="182" t="s">
        <v>60</v>
      </c>
      <c r="AT89" s="18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37</v>
      </c>
      <c r="AM90" s="180" t="str">
        <f>IF(E20="","",E20)</f>
        <v>Ladislav Konvalina</v>
      </c>
      <c r="AN90" s="181"/>
      <c r="AO90" s="181"/>
      <c r="AP90" s="181"/>
      <c r="AR90" s="28"/>
      <c r="AS90" s="184"/>
      <c r="AT90" s="185"/>
      <c r="BD90" s="52"/>
    </row>
    <row r="91" spans="1:91" s="1" customFormat="1" ht="10.9" customHeight="1">
      <c r="B91" s="28"/>
      <c r="AR91" s="28"/>
      <c r="AS91" s="184"/>
      <c r="AT91" s="185"/>
      <c r="BD91" s="52"/>
    </row>
    <row r="92" spans="1:91" s="1" customFormat="1" ht="29.25" customHeight="1">
      <c r="B92" s="28"/>
      <c r="C92" s="186" t="s">
        <v>61</v>
      </c>
      <c r="D92" s="187"/>
      <c r="E92" s="187"/>
      <c r="F92" s="187"/>
      <c r="G92" s="187"/>
      <c r="H92" s="53"/>
      <c r="I92" s="188" t="s">
        <v>62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63</v>
      </c>
      <c r="AH92" s="187"/>
      <c r="AI92" s="187"/>
      <c r="AJ92" s="187"/>
      <c r="AK92" s="187"/>
      <c r="AL92" s="187"/>
      <c r="AM92" s="187"/>
      <c r="AN92" s="188" t="s">
        <v>64</v>
      </c>
      <c r="AO92" s="187"/>
      <c r="AP92" s="190"/>
      <c r="AQ92" s="54" t="s">
        <v>65</v>
      </c>
      <c r="AR92" s="28"/>
      <c r="AS92" s="55" t="s">
        <v>66</v>
      </c>
      <c r="AT92" s="56" t="s">
        <v>67</v>
      </c>
      <c r="AU92" s="56" t="s">
        <v>68</v>
      </c>
      <c r="AV92" s="56" t="s">
        <v>69</v>
      </c>
      <c r="AW92" s="56" t="s">
        <v>70</v>
      </c>
      <c r="AX92" s="56" t="s">
        <v>71</v>
      </c>
      <c r="AY92" s="56" t="s">
        <v>72</v>
      </c>
      <c r="AZ92" s="56" t="s">
        <v>73</v>
      </c>
      <c r="BA92" s="56" t="s">
        <v>74</v>
      </c>
      <c r="BB92" s="56" t="s">
        <v>75</v>
      </c>
      <c r="BC92" s="56" t="s">
        <v>76</v>
      </c>
      <c r="BD92" s="57" t="s">
        <v>77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4">
        <f>ROUND(SUM(AG95:AG96),2)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79</v>
      </c>
      <c r="BT94" s="68" t="s">
        <v>80</v>
      </c>
      <c r="BU94" s="69" t="s">
        <v>81</v>
      </c>
      <c r="BV94" s="68" t="s">
        <v>82</v>
      </c>
      <c r="BW94" s="68" t="s">
        <v>5</v>
      </c>
      <c r="BX94" s="68" t="s">
        <v>83</v>
      </c>
      <c r="CL94" s="68" t="s">
        <v>1</v>
      </c>
    </row>
    <row r="95" spans="1:91" s="6" customFormat="1" ht="16.5" customHeight="1">
      <c r="A95" s="70" t="s">
        <v>84</v>
      </c>
      <c r="B95" s="71"/>
      <c r="C95" s="72"/>
      <c r="D95" s="193" t="s">
        <v>85</v>
      </c>
      <c r="E95" s="193"/>
      <c r="F95" s="193"/>
      <c r="G95" s="193"/>
      <c r="H95" s="193"/>
      <c r="I95" s="73"/>
      <c r="J95" s="193" t="s">
        <v>86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'848-01 - IO 01 - Kanalizace'!J30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4" t="s">
        <v>87</v>
      </c>
      <c r="AR95" s="71"/>
      <c r="AS95" s="75">
        <v>0</v>
      </c>
      <c r="AT95" s="76">
        <f>ROUND(SUM(AV95:AW95),2)</f>
        <v>0</v>
      </c>
      <c r="AU95" s="77">
        <f>'848-01 - IO 01 - Kanalizace'!P126</f>
        <v>0</v>
      </c>
      <c r="AV95" s="76">
        <f>'848-01 - IO 01 - Kanalizace'!J33</f>
        <v>0</v>
      </c>
      <c r="AW95" s="76">
        <f>'848-01 - IO 01 - Kanalizace'!J34</f>
        <v>0</v>
      </c>
      <c r="AX95" s="76">
        <f>'848-01 - IO 01 - Kanalizace'!J35</f>
        <v>0</v>
      </c>
      <c r="AY95" s="76">
        <f>'848-01 - IO 01 - Kanalizace'!J36</f>
        <v>0</v>
      </c>
      <c r="AZ95" s="76">
        <f>'848-01 - IO 01 - Kanalizace'!F33</f>
        <v>0</v>
      </c>
      <c r="BA95" s="76">
        <f>'848-01 - IO 01 - Kanalizace'!F34</f>
        <v>0</v>
      </c>
      <c r="BB95" s="76">
        <f>'848-01 - IO 01 - Kanalizace'!F35</f>
        <v>0</v>
      </c>
      <c r="BC95" s="76">
        <f>'848-01 - IO 01 - Kanalizace'!F36</f>
        <v>0</v>
      </c>
      <c r="BD95" s="78">
        <f>'848-01 - IO 01 - Kanalizace'!F37</f>
        <v>0</v>
      </c>
      <c r="BT95" s="79" t="s">
        <v>88</v>
      </c>
      <c r="BV95" s="79" t="s">
        <v>82</v>
      </c>
      <c r="BW95" s="79" t="s">
        <v>89</v>
      </c>
      <c r="BX95" s="79" t="s">
        <v>5</v>
      </c>
      <c r="CL95" s="79" t="s">
        <v>1</v>
      </c>
      <c r="CM95" s="79" t="s">
        <v>90</v>
      </c>
    </row>
    <row r="96" spans="1:91" s="6" customFormat="1" ht="16.5" customHeight="1">
      <c r="A96" s="70" t="s">
        <v>84</v>
      </c>
      <c r="B96" s="71"/>
      <c r="C96" s="72"/>
      <c r="D96" s="193" t="s">
        <v>91</v>
      </c>
      <c r="E96" s="193"/>
      <c r="F96" s="193"/>
      <c r="G96" s="193"/>
      <c r="H96" s="193"/>
      <c r="I96" s="73"/>
      <c r="J96" s="193" t="s">
        <v>92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1">
        <f>'848-10 - VON 01 - Vedlejš...'!J30</f>
        <v>0</v>
      </c>
      <c r="AH96" s="192"/>
      <c r="AI96" s="192"/>
      <c r="AJ96" s="192"/>
      <c r="AK96" s="192"/>
      <c r="AL96" s="192"/>
      <c r="AM96" s="192"/>
      <c r="AN96" s="191">
        <f>SUM(AG96,AT96)</f>
        <v>0</v>
      </c>
      <c r="AO96" s="192"/>
      <c r="AP96" s="192"/>
      <c r="AQ96" s="74" t="s">
        <v>93</v>
      </c>
      <c r="AR96" s="71"/>
      <c r="AS96" s="80">
        <v>0</v>
      </c>
      <c r="AT96" s="81">
        <f>ROUND(SUM(AV96:AW96),2)</f>
        <v>0</v>
      </c>
      <c r="AU96" s="82">
        <f>'848-10 - VON 01 - Vedlejš...'!P121</f>
        <v>0</v>
      </c>
      <c r="AV96" s="81">
        <f>'848-10 - VON 01 - Vedlejš...'!J33</f>
        <v>0</v>
      </c>
      <c r="AW96" s="81">
        <f>'848-10 - VON 01 - Vedlejš...'!J34</f>
        <v>0</v>
      </c>
      <c r="AX96" s="81">
        <f>'848-10 - VON 01 - Vedlejš...'!J35</f>
        <v>0</v>
      </c>
      <c r="AY96" s="81">
        <f>'848-10 - VON 01 - Vedlejš...'!J36</f>
        <v>0</v>
      </c>
      <c r="AZ96" s="81">
        <f>'848-10 - VON 01 - Vedlejš...'!F33</f>
        <v>0</v>
      </c>
      <c r="BA96" s="81">
        <f>'848-10 - VON 01 - Vedlejš...'!F34</f>
        <v>0</v>
      </c>
      <c r="BB96" s="81">
        <f>'848-10 - VON 01 - Vedlejš...'!F35</f>
        <v>0</v>
      </c>
      <c r="BC96" s="81">
        <f>'848-10 - VON 01 - Vedlejš...'!F36</f>
        <v>0</v>
      </c>
      <c r="BD96" s="83">
        <f>'848-10 - VON 01 - Vedlejš...'!F37</f>
        <v>0</v>
      </c>
      <c r="BT96" s="79" t="s">
        <v>88</v>
      </c>
      <c r="BV96" s="79" t="s">
        <v>82</v>
      </c>
      <c r="BW96" s="79" t="s">
        <v>94</v>
      </c>
      <c r="BX96" s="79" t="s">
        <v>5</v>
      </c>
      <c r="CL96" s="79" t="s">
        <v>1</v>
      </c>
      <c r="CM96" s="79" t="s">
        <v>90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sheetProtection algorithmName="SHA-512" hashValue="UdvwYAbL5DbjdPsp/SwTodq3Qdo+AWn/VDOkr2+3WdK6SQG0hK0RDN2ULXu5BiTN1O7lY9dR4Hy8+aQzFbuJvw==" saltValue="dk61SRhxqpzS/84UD2rrVkApmhSdrEb6IqM3EcQb8XpwrsqYpiPSbjJXOsFNaNv8Rkp6iy9X1xFHzbnBSIXA+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48-01 - IO 01 - Kanalizace'!C2" display="/" xr:uid="{00000000-0004-0000-0000-000000000000}"/>
    <hyperlink ref="A96" location="'848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7"/>
  <sheetViews>
    <sheetView showGridLines="0" tabSelected="1" topLeftCell="A22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90</v>
      </c>
    </row>
    <row r="4" spans="2:46" ht="24.95" customHeight="1">
      <c r="B4" s="16"/>
      <c r="D4" s="17" t="s">
        <v>95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6" t="str">
        <f>'Rekapitulace stavby'!K6</f>
        <v>Pardubice, Svítkov, ul. Školní - kanalizace mezi ul. Přerovská a Dlouhá</v>
      </c>
      <c r="F7" s="197"/>
      <c r="G7" s="197"/>
      <c r="H7" s="19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177" t="s">
        <v>97</v>
      </c>
      <c r="F9" s="198"/>
      <c r="G9" s="198"/>
      <c r="H9" s="198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8. 2. 2024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26</v>
      </c>
      <c r="L14" s="28"/>
    </row>
    <row r="15" spans="2:46" s="1" customFormat="1" ht="18" customHeight="1">
      <c r="B15" s="28"/>
      <c r="E15" s="21" t="s">
        <v>27</v>
      </c>
      <c r="I15" s="23" t="s">
        <v>28</v>
      </c>
      <c r="J15" s="21" t="s">
        <v>29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9" t="str">
        <f>'Rekapitulace stavby'!E14</f>
        <v>Vyplň údaj</v>
      </c>
      <c r="F18" s="161"/>
      <c r="G18" s="161"/>
      <c r="H18" s="161"/>
      <c r="I18" s="23" t="s">
        <v>28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25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28</v>
      </c>
      <c r="J21" s="21" t="s">
        <v>35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37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38</v>
      </c>
      <c r="I24" s="23" t="s">
        <v>28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39</v>
      </c>
      <c r="L26" s="28"/>
    </row>
    <row r="27" spans="2:12" s="7" customFormat="1" ht="16.5" customHeight="1">
      <c r="B27" s="85"/>
      <c r="E27" s="166" t="s">
        <v>1</v>
      </c>
      <c r="F27" s="166"/>
      <c r="G27" s="166"/>
      <c r="H27" s="166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40</v>
      </c>
      <c r="J30" s="62">
        <f>ROUND(J126,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51" t="s">
        <v>44</v>
      </c>
      <c r="E33" s="23" t="s">
        <v>45</v>
      </c>
      <c r="F33" s="87">
        <f>ROUND((SUM(BE126:BE326)),  2)</f>
        <v>0</v>
      </c>
      <c r="I33" s="88">
        <v>0.21</v>
      </c>
      <c r="J33" s="87">
        <f>ROUND(((SUM(BE126:BE326))*I33),  2)</f>
        <v>0</v>
      </c>
      <c r="L33" s="28"/>
    </row>
    <row r="34" spans="2:12" s="1" customFormat="1" ht="14.45" customHeight="1">
      <c r="B34" s="28"/>
      <c r="E34" s="23" t="s">
        <v>46</v>
      </c>
      <c r="F34" s="87">
        <f>ROUND((SUM(BF126:BF326)),  2)</f>
        <v>0</v>
      </c>
      <c r="I34" s="88">
        <v>0.15</v>
      </c>
      <c r="J34" s="87">
        <f>ROUND(((SUM(BF126:BF326))*I34),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7">
        <f>ROUND((SUM(BG126:BG326)),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7">
        <f>ROUND((SUM(BH126:BH326)),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7">
        <f>ROUND((SUM(BI126:BI326)),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53</v>
      </c>
      <c r="E50" s="38"/>
      <c r="F50" s="38"/>
      <c r="G50" s="37" t="s">
        <v>54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55</v>
      </c>
      <c r="E61" s="30"/>
      <c r="F61" s="95" t="s">
        <v>56</v>
      </c>
      <c r="G61" s="39" t="s">
        <v>55</v>
      </c>
      <c r="H61" s="30"/>
      <c r="I61" s="30"/>
      <c r="J61" s="96" t="s">
        <v>56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57</v>
      </c>
      <c r="E65" s="38"/>
      <c r="F65" s="38"/>
      <c r="G65" s="37" t="s">
        <v>58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55</v>
      </c>
      <c r="E76" s="30"/>
      <c r="F76" s="95" t="s">
        <v>56</v>
      </c>
      <c r="G76" s="39" t="s">
        <v>55</v>
      </c>
      <c r="H76" s="30"/>
      <c r="I76" s="30"/>
      <c r="J76" s="96" t="s">
        <v>56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6" t="str">
        <f>E7</f>
        <v>Pardubice, Svítkov, ul. Školní - kanalizace mezi ul. Přerovská a Dlouhá</v>
      </c>
      <c r="F85" s="197"/>
      <c r="G85" s="197"/>
      <c r="H85" s="19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177" t="str">
        <f>E9</f>
        <v>848-01 - IO 01 - Kanalizace</v>
      </c>
      <c r="F87" s="198"/>
      <c r="G87" s="198"/>
      <c r="H87" s="19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Pardubice</v>
      </c>
      <c r="I89" s="23" t="s">
        <v>22</v>
      </c>
      <c r="J89" s="48" t="str">
        <f>IF(J12="","",J12)</f>
        <v>8. 2. 2024</v>
      </c>
      <c r="L89" s="28"/>
    </row>
    <row r="90" spans="2:47" s="1" customFormat="1" ht="6.95" customHeight="1">
      <c r="B90" s="28"/>
      <c r="L90" s="28"/>
    </row>
    <row r="91" spans="2:47" s="1" customFormat="1" ht="25.7" customHeight="1">
      <c r="B91" s="28"/>
      <c r="C91" s="23" t="s">
        <v>24</v>
      </c>
      <c r="F91" s="21" t="str">
        <f>E15</f>
        <v>Vodovody a kanalizaace Pardubice, a.s.</v>
      </c>
      <c r="I91" s="23" t="s">
        <v>32</v>
      </c>
      <c r="J91" s="26" t="str">
        <f>E21</f>
        <v>VK PROJEKT, spol. s r.o.</v>
      </c>
      <c r="L91" s="28"/>
    </row>
    <row r="92" spans="2:47" s="1" customFormat="1" ht="15.2" customHeight="1">
      <c r="B92" s="28"/>
      <c r="C92" s="23" t="s">
        <v>30</v>
      </c>
      <c r="F92" s="21" t="str">
        <f>IF(E18="","",E18)</f>
        <v>Vyplň údaj</v>
      </c>
      <c r="I92" s="23" t="s">
        <v>37</v>
      </c>
      <c r="J92" s="26" t="str">
        <f>E24</f>
        <v>Ladislav Konvalina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99</v>
      </c>
      <c r="D94" s="89"/>
      <c r="E94" s="89"/>
      <c r="F94" s="89"/>
      <c r="G94" s="89"/>
      <c r="H94" s="89"/>
      <c r="I94" s="89"/>
      <c r="J94" s="98" t="s">
        <v>100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101</v>
      </c>
      <c r="J96" s="62">
        <f>J126</f>
        <v>0</v>
      </c>
      <c r="L96" s="28"/>
      <c r="AU96" s="13" t="s">
        <v>102</v>
      </c>
    </row>
    <row r="97" spans="2:12" s="8" customFormat="1" ht="24.95" customHeight="1">
      <c r="B97" s="100"/>
      <c r="D97" s="101" t="s">
        <v>103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899999999999999" customHeight="1">
      <c r="B98" s="104"/>
      <c r="D98" s="105" t="s">
        <v>104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19.899999999999999" customHeight="1">
      <c r="B99" s="104"/>
      <c r="D99" s="105" t="s">
        <v>105</v>
      </c>
      <c r="E99" s="106"/>
      <c r="F99" s="106"/>
      <c r="G99" s="106"/>
      <c r="H99" s="106"/>
      <c r="I99" s="106"/>
      <c r="J99" s="107">
        <f>J177</f>
        <v>0</v>
      </c>
      <c r="L99" s="104"/>
    </row>
    <row r="100" spans="2:12" s="9" customFormat="1" ht="19.899999999999999" customHeight="1">
      <c r="B100" s="104"/>
      <c r="D100" s="105" t="s">
        <v>106</v>
      </c>
      <c r="E100" s="106"/>
      <c r="F100" s="106"/>
      <c r="G100" s="106"/>
      <c r="H100" s="106"/>
      <c r="I100" s="106"/>
      <c r="J100" s="107">
        <f>J180</f>
        <v>0</v>
      </c>
      <c r="L100" s="104"/>
    </row>
    <row r="101" spans="2:12" s="9" customFormat="1" ht="19.899999999999999" customHeight="1">
      <c r="B101" s="104"/>
      <c r="D101" s="105" t="s">
        <v>107</v>
      </c>
      <c r="E101" s="106"/>
      <c r="F101" s="106"/>
      <c r="G101" s="106"/>
      <c r="H101" s="106"/>
      <c r="I101" s="106"/>
      <c r="J101" s="107">
        <f>J183</f>
        <v>0</v>
      </c>
      <c r="L101" s="104"/>
    </row>
    <row r="102" spans="2:12" s="9" customFormat="1" ht="19.899999999999999" customHeight="1">
      <c r="B102" s="104"/>
      <c r="D102" s="105" t="s">
        <v>108</v>
      </c>
      <c r="E102" s="106"/>
      <c r="F102" s="106"/>
      <c r="G102" s="106"/>
      <c r="H102" s="106"/>
      <c r="I102" s="106"/>
      <c r="J102" s="107">
        <f>J212</f>
        <v>0</v>
      </c>
      <c r="L102" s="104"/>
    </row>
    <row r="103" spans="2:12" s="9" customFormat="1" ht="19.899999999999999" customHeight="1">
      <c r="B103" s="104"/>
      <c r="D103" s="105" t="s">
        <v>109</v>
      </c>
      <c r="E103" s="106"/>
      <c r="F103" s="106"/>
      <c r="G103" s="106"/>
      <c r="H103" s="106"/>
      <c r="I103" s="106"/>
      <c r="J103" s="107">
        <f>J229</f>
        <v>0</v>
      </c>
      <c r="L103" s="104"/>
    </row>
    <row r="104" spans="2:12" s="9" customFormat="1" ht="19.899999999999999" customHeight="1">
      <c r="B104" s="104"/>
      <c r="D104" s="105" t="s">
        <v>110</v>
      </c>
      <c r="E104" s="106"/>
      <c r="F104" s="106"/>
      <c r="G104" s="106"/>
      <c r="H104" s="106"/>
      <c r="I104" s="106"/>
      <c r="J104" s="107">
        <f>J292</f>
        <v>0</v>
      </c>
      <c r="L104" s="104"/>
    </row>
    <row r="105" spans="2:12" s="9" customFormat="1" ht="19.899999999999999" customHeight="1">
      <c r="B105" s="104"/>
      <c r="D105" s="105" t="s">
        <v>111</v>
      </c>
      <c r="E105" s="106"/>
      <c r="F105" s="106"/>
      <c r="G105" s="106"/>
      <c r="H105" s="106"/>
      <c r="I105" s="106"/>
      <c r="J105" s="107">
        <f>J311</f>
        <v>0</v>
      </c>
      <c r="L105" s="104"/>
    </row>
    <row r="106" spans="2:12" s="9" customFormat="1" ht="19.899999999999999" customHeight="1">
      <c r="B106" s="104"/>
      <c r="D106" s="105" t="s">
        <v>112</v>
      </c>
      <c r="E106" s="106"/>
      <c r="F106" s="106"/>
      <c r="G106" s="106"/>
      <c r="H106" s="106"/>
      <c r="I106" s="106"/>
      <c r="J106" s="107">
        <f>J324</f>
        <v>0</v>
      </c>
      <c r="L106" s="104"/>
    </row>
    <row r="107" spans="2:12" s="1" customFormat="1" ht="21.75" customHeight="1">
      <c r="B107" s="28"/>
      <c r="L107" s="28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5" customHeight="1">
      <c r="B113" s="28"/>
      <c r="C113" s="17" t="s">
        <v>113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3" t="s">
        <v>16</v>
      </c>
      <c r="L115" s="28"/>
    </row>
    <row r="116" spans="2:63" s="1" customFormat="1" ht="26.25" customHeight="1">
      <c r="B116" s="28"/>
      <c r="E116" s="196" t="str">
        <f>E7</f>
        <v>Pardubice, Svítkov, ul. Školní - kanalizace mezi ul. Přerovská a Dlouhá</v>
      </c>
      <c r="F116" s="197"/>
      <c r="G116" s="197"/>
      <c r="H116" s="197"/>
      <c r="L116" s="28"/>
    </row>
    <row r="117" spans="2:63" s="1" customFormat="1" ht="12" customHeight="1">
      <c r="B117" s="28"/>
      <c r="C117" s="23" t="s">
        <v>96</v>
      </c>
      <c r="L117" s="28"/>
    </row>
    <row r="118" spans="2:63" s="1" customFormat="1" ht="16.5" customHeight="1">
      <c r="B118" s="28"/>
      <c r="E118" s="177" t="str">
        <f>E9</f>
        <v>848-01 - IO 01 - Kanalizace</v>
      </c>
      <c r="F118" s="198"/>
      <c r="G118" s="198"/>
      <c r="H118" s="198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tr">
        <f>F12</f>
        <v>Pardubice</v>
      </c>
      <c r="I120" s="23" t="s">
        <v>22</v>
      </c>
      <c r="J120" s="48" t="str">
        <f>IF(J12="","",J12)</f>
        <v>8. 2. 2024</v>
      </c>
      <c r="L120" s="28"/>
    </row>
    <row r="121" spans="2:63" s="1" customFormat="1" ht="6.95" customHeight="1">
      <c r="B121" s="28"/>
      <c r="L121" s="28"/>
    </row>
    <row r="122" spans="2:63" s="1" customFormat="1" ht="25.7" customHeight="1">
      <c r="B122" s="28"/>
      <c r="C122" s="23" t="s">
        <v>24</v>
      </c>
      <c r="F122" s="21" t="str">
        <f>E15</f>
        <v>Vodovody a kanalizaace Pardubice, a.s.</v>
      </c>
      <c r="I122" s="23" t="s">
        <v>32</v>
      </c>
      <c r="J122" s="26" t="str">
        <f>E21</f>
        <v>VK PROJEKT, spol. s r.o.</v>
      </c>
      <c r="L122" s="28"/>
    </row>
    <row r="123" spans="2:63" s="1" customFormat="1" ht="15.2" customHeight="1">
      <c r="B123" s="28"/>
      <c r="C123" s="23" t="s">
        <v>30</v>
      </c>
      <c r="F123" s="21" t="str">
        <f>IF(E18="","",E18)</f>
        <v>Vyplň údaj</v>
      </c>
      <c r="I123" s="23" t="s">
        <v>37</v>
      </c>
      <c r="J123" s="26" t="str">
        <f>E24</f>
        <v>Ladislav Konvalina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114</v>
      </c>
      <c r="D125" s="110" t="s">
        <v>65</v>
      </c>
      <c r="E125" s="110" t="s">
        <v>61</v>
      </c>
      <c r="F125" s="110" t="s">
        <v>62</v>
      </c>
      <c r="G125" s="110" t="s">
        <v>115</v>
      </c>
      <c r="H125" s="110" t="s">
        <v>116</v>
      </c>
      <c r="I125" s="110" t="s">
        <v>117</v>
      </c>
      <c r="J125" s="110" t="s">
        <v>100</v>
      </c>
      <c r="K125" s="111" t="s">
        <v>118</v>
      </c>
      <c r="L125" s="108"/>
      <c r="M125" s="55" t="s">
        <v>1</v>
      </c>
      <c r="N125" s="56" t="s">
        <v>44</v>
      </c>
      <c r="O125" s="56" t="s">
        <v>119</v>
      </c>
      <c r="P125" s="56" t="s">
        <v>120</v>
      </c>
      <c r="Q125" s="56" t="s">
        <v>121</v>
      </c>
      <c r="R125" s="56" t="s">
        <v>122</v>
      </c>
      <c r="S125" s="56" t="s">
        <v>123</v>
      </c>
      <c r="T125" s="57" t="s">
        <v>124</v>
      </c>
    </row>
    <row r="126" spans="2:63" s="1" customFormat="1" ht="22.9" customHeight="1">
      <c r="B126" s="28"/>
      <c r="C126" s="60" t="s">
        <v>125</v>
      </c>
      <c r="J126" s="112">
        <f>BK126</f>
        <v>0</v>
      </c>
      <c r="L126" s="28"/>
      <c r="M126" s="58"/>
      <c r="N126" s="49"/>
      <c r="O126" s="49"/>
      <c r="P126" s="113">
        <f>P127</f>
        <v>0</v>
      </c>
      <c r="Q126" s="49"/>
      <c r="R126" s="113">
        <f>R127</f>
        <v>1351.752702</v>
      </c>
      <c r="S126" s="49"/>
      <c r="T126" s="114">
        <f>T127</f>
        <v>418.95700000000005</v>
      </c>
      <c r="AT126" s="13" t="s">
        <v>79</v>
      </c>
      <c r="AU126" s="13" t="s">
        <v>102</v>
      </c>
      <c r="BK126" s="115">
        <f>BK127</f>
        <v>0</v>
      </c>
    </row>
    <row r="127" spans="2:63" s="11" customFormat="1" ht="25.9" customHeight="1">
      <c r="B127" s="116"/>
      <c r="D127" s="117" t="s">
        <v>79</v>
      </c>
      <c r="E127" s="118" t="s">
        <v>126</v>
      </c>
      <c r="F127" s="118" t="s">
        <v>127</v>
      </c>
      <c r="I127" s="119"/>
      <c r="J127" s="120">
        <f>BK127</f>
        <v>0</v>
      </c>
      <c r="L127" s="116"/>
      <c r="M127" s="121"/>
      <c r="P127" s="122">
        <f>P128+P177+P180+P183+P212+P229+P292+P311+P324</f>
        <v>0</v>
      </c>
      <c r="R127" s="122">
        <f>R128+R177+R180+R183+R212+R229+R292+R311+R324</f>
        <v>1351.752702</v>
      </c>
      <c r="T127" s="123">
        <f>T128+T177+T180+T183+T212+T229+T292+T311+T324</f>
        <v>418.95700000000005</v>
      </c>
      <c r="AR127" s="117" t="s">
        <v>88</v>
      </c>
      <c r="AT127" s="124" t="s">
        <v>79</v>
      </c>
      <c r="AU127" s="124" t="s">
        <v>80</v>
      </c>
      <c r="AY127" s="117" t="s">
        <v>128</v>
      </c>
      <c r="BK127" s="125">
        <f>BK128+BK177+BK180+BK183+BK212+BK229+BK292+BK311+BK324</f>
        <v>0</v>
      </c>
    </row>
    <row r="128" spans="2:63" s="11" customFormat="1" ht="22.9" customHeight="1">
      <c r="B128" s="116"/>
      <c r="D128" s="117" t="s">
        <v>79</v>
      </c>
      <c r="E128" s="126" t="s">
        <v>88</v>
      </c>
      <c r="F128" s="126" t="s">
        <v>129</v>
      </c>
      <c r="I128" s="119"/>
      <c r="J128" s="127">
        <f>BK128</f>
        <v>0</v>
      </c>
      <c r="L128" s="116"/>
      <c r="M128" s="121"/>
      <c r="P128" s="122">
        <f>SUM(P129:P176)</f>
        <v>0</v>
      </c>
      <c r="R128" s="122">
        <f>SUM(R129:R176)</f>
        <v>1238.75443</v>
      </c>
      <c r="T128" s="123">
        <f>SUM(T129:T176)</f>
        <v>327.75700000000006</v>
      </c>
      <c r="AR128" s="117" t="s">
        <v>88</v>
      </c>
      <c r="AT128" s="124" t="s">
        <v>79</v>
      </c>
      <c r="AU128" s="124" t="s">
        <v>88</v>
      </c>
      <c r="AY128" s="117" t="s">
        <v>128</v>
      </c>
      <c r="BK128" s="125">
        <f>SUM(BK129:BK176)</f>
        <v>0</v>
      </c>
    </row>
    <row r="129" spans="2:65" s="1" customFormat="1" ht="24.2" customHeight="1">
      <c r="B129" s="28"/>
      <c r="C129" s="128" t="s">
        <v>88</v>
      </c>
      <c r="D129" s="128" t="s">
        <v>130</v>
      </c>
      <c r="E129" s="129" t="s">
        <v>131</v>
      </c>
      <c r="F129" s="130" t="s">
        <v>132</v>
      </c>
      <c r="G129" s="131" t="s">
        <v>133</v>
      </c>
      <c r="H129" s="132">
        <v>244.6</v>
      </c>
      <c r="I129" s="133"/>
      <c r="J129" s="134">
        <f>ROUND(I129*H129,2)</f>
        <v>0</v>
      </c>
      <c r="K129" s="130" t="s">
        <v>134</v>
      </c>
      <c r="L129" s="28"/>
      <c r="M129" s="135" t="s">
        <v>1</v>
      </c>
      <c r="N129" s="136" t="s">
        <v>45</v>
      </c>
      <c r="P129" s="137">
        <f>O129*H129</f>
        <v>0</v>
      </c>
      <c r="Q129" s="137">
        <v>0</v>
      </c>
      <c r="R129" s="137">
        <f>Q129*H129</f>
        <v>0</v>
      </c>
      <c r="S129" s="137">
        <v>0.44</v>
      </c>
      <c r="T129" s="138">
        <f>S129*H129</f>
        <v>107.624</v>
      </c>
      <c r="AR129" s="139" t="s">
        <v>135</v>
      </c>
      <c r="AT129" s="139" t="s">
        <v>130</v>
      </c>
      <c r="AU129" s="139" t="s">
        <v>90</v>
      </c>
      <c r="AY129" s="13" t="s">
        <v>128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88</v>
      </c>
      <c r="BK129" s="140">
        <f>ROUND(I129*H129,2)</f>
        <v>0</v>
      </c>
      <c r="BL129" s="13" t="s">
        <v>135</v>
      </c>
      <c r="BM129" s="139" t="s">
        <v>136</v>
      </c>
    </row>
    <row r="130" spans="2:65" s="1" customFormat="1" ht="39">
      <c r="B130" s="28"/>
      <c r="D130" s="141" t="s">
        <v>137</v>
      </c>
      <c r="F130" s="142" t="s">
        <v>138</v>
      </c>
      <c r="I130" s="143"/>
      <c r="L130" s="28"/>
      <c r="M130" s="144"/>
      <c r="T130" s="52"/>
      <c r="AT130" s="13" t="s">
        <v>137</v>
      </c>
      <c r="AU130" s="13" t="s">
        <v>90</v>
      </c>
    </row>
    <row r="131" spans="2:65" s="1" customFormat="1" ht="33" customHeight="1">
      <c r="B131" s="28"/>
      <c r="C131" s="128" t="s">
        <v>90</v>
      </c>
      <c r="D131" s="128" t="s">
        <v>130</v>
      </c>
      <c r="E131" s="129" t="s">
        <v>139</v>
      </c>
      <c r="F131" s="130" t="s">
        <v>140</v>
      </c>
      <c r="G131" s="131" t="s">
        <v>133</v>
      </c>
      <c r="H131" s="132">
        <v>244.6</v>
      </c>
      <c r="I131" s="133"/>
      <c r="J131" s="134">
        <f>ROUND(I131*H131,2)</f>
        <v>0</v>
      </c>
      <c r="K131" s="130" t="s">
        <v>134</v>
      </c>
      <c r="L131" s="28"/>
      <c r="M131" s="135" t="s">
        <v>1</v>
      </c>
      <c r="N131" s="136" t="s">
        <v>45</v>
      </c>
      <c r="P131" s="137">
        <f>O131*H131</f>
        <v>0</v>
      </c>
      <c r="Q131" s="137">
        <v>9.0000000000000006E-5</v>
      </c>
      <c r="R131" s="137">
        <f>Q131*H131</f>
        <v>2.2014000000000002E-2</v>
      </c>
      <c r="S131" s="137">
        <v>0.23</v>
      </c>
      <c r="T131" s="138">
        <f>S131*H131</f>
        <v>56.258000000000003</v>
      </c>
      <c r="AR131" s="139" t="s">
        <v>135</v>
      </c>
      <c r="AT131" s="139" t="s">
        <v>130</v>
      </c>
      <c r="AU131" s="139" t="s">
        <v>90</v>
      </c>
      <c r="AY131" s="13" t="s">
        <v>128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88</v>
      </c>
      <c r="BK131" s="140">
        <f>ROUND(I131*H131,2)</f>
        <v>0</v>
      </c>
      <c r="BL131" s="13" t="s">
        <v>135</v>
      </c>
      <c r="BM131" s="139" t="s">
        <v>141</v>
      </c>
    </row>
    <row r="132" spans="2:65" s="1" customFormat="1" ht="29.25">
      <c r="B132" s="28"/>
      <c r="D132" s="141" t="s">
        <v>137</v>
      </c>
      <c r="F132" s="142" t="s">
        <v>142</v>
      </c>
      <c r="I132" s="143"/>
      <c r="L132" s="28"/>
      <c r="M132" s="144"/>
      <c r="T132" s="52"/>
      <c r="AT132" s="13" t="s">
        <v>137</v>
      </c>
      <c r="AU132" s="13" t="s">
        <v>90</v>
      </c>
    </row>
    <row r="133" spans="2:65" s="1" customFormat="1" ht="33" customHeight="1">
      <c r="B133" s="28"/>
      <c r="C133" s="128" t="s">
        <v>143</v>
      </c>
      <c r="D133" s="128" t="s">
        <v>130</v>
      </c>
      <c r="E133" s="129" t="s">
        <v>144</v>
      </c>
      <c r="F133" s="130" t="s">
        <v>145</v>
      </c>
      <c r="G133" s="131" t="s">
        <v>133</v>
      </c>
      <c r="H133" s="132">
        <v>1180.4000000000001</v>
      </c>
      <c r="I133" s="133"/>
      <c r="J133" s="134">
        <f>ROUND(I133*H133,2)</f>
        <v>0</v>
      </c>
      <c r="K133" s="130" t="s">
        <v>134</v>
      </c>
      <c r="L133" s="28"/>
      <c r="M133" s="135" t="s">
        <v>1</v>
      </c>
      <c r="N133" s="136" t="s">
        <v>45</v>
      </c>
      <c r="P133" s="137">
        <f>O133*H133</f>
        <v>0</v>
      </c>
      <c r="Q133" s="137">
        <v>6.0000000000000002E-5</v>
      </c>
      <c r="R133" s="137">
        <f>Q133*H133</f>
        <v>7.0824000000000012E-2</v>
      </c>
      <c r="S133" s="137">
        <v>0.115</v>
      </c>
      <c r="T133" s="138">
        <f>S133*H133</f>
        <v>135.74600000000001</v>
      </c>
      <c r="AR133" s="139" t="s">
        <v>135</v>
      </c>
      <c r="AT133" s="139" t="s">
        <v>130</v>
      </c>
      <c r="AU133" s="139" t="s">
        <v>90</v>
      </c>
      <c r="AY133" s="13" t="s">
        <v>128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88</v>
      </c>
      <c r="BK133" s="140">
        <f>ROUND(I133*H133,2)</f>
        <v>0</v>
      </c>
      <c r="BL133" s="13" t="s">
        <v>135</v>
      </c>
      <c r="BM133" s="139" t="s">
        <v>146</v>
      </c>
    </row>
    <row r="134" spans="2:65" s="1" customFormat="1" ht="29.25">
      <c r="B134" s="28"/>
      <c r="D134" s="141" t="s">
        <v>137</v>
      </c>
      <c r="F134" s="142" t="s">
        <v>147</v>
      </c>
      <c r="I134" s="143"/>
      <c r="L134" s="28"/>
      <c r="M134" s="144"/>
      <c r="T134" s="52"/>
      <c r="AT134" s="13" t="s">
        <v>137</v>
      </c>
      <c r="AU134" s="13" t="s">
        <v>90</v>
      </c>
    </row>
    <row r="135" spans="2:65" s="1" customFormat="1" ht="33" customHeight="1">
      <c r="B135" s="28"/>
      <c r="C135" s="128" t="s">
        <v>135</v>
      </c>
      <c r="D135" s="128" t="s">
        <v>130</v>
      </c>
      <c r="E135" s="129" t="s">
        <v>144</v>
      </c>
      <c r="F135" s="130" t="s">
        <v>145</v>
      </c>
      <c r="G135" s="131" t="s">
        <v>133</v>
      </c>
      <c r="H135" s="132">
        <v>244.6</v>
      </c>
      <c r="I135" s="133"/>
      <c r="J135" s="134">
        <f>ROUND(I135*H135,2)</f>
        <v>0</v>
      </c>
      <c r="K135" s="130" t="s">
        <v>134</v>
      </c>
      <c r="L135" s="28"/>
      <c r="M135" s="135" t="s">
        <v>1</v>
      </c>
      <c r="N135" s="136" t="s">
        <v>45</v>
      </c>
      <c r="P135" s="137">
        <f>O135*H135</f>
        <v>0</v>
      </c>
      <c r="Q135" s="137">
        <v>6.0000000000000002E-5</v>
      </c>
      <c r="R135" s="137">
        <f>Q135*H135</f>
        <v>1.4676E-2</v>
      </c>
      <c r="S135" s="137">
        <v>0.115</v>
      </c>
      <c r="T135" s="138">
        <f>S135*H135</f>
        <v>28.129000000000001</v>
      </c>
      <c r="AR135" s="139" t="s">
        <v>135</v>
      </c>
      <c r="AT135" s="139" t="s">
        <v>130</v>
      </c>
      <c r="AU135" s="139" t="s">
        <v>90</v>
      </c>
      <c r="AY135" s="13" t="s">
        <v>128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88</v>
      </c>
      <c r="BK135" s="140">
        <f>ROUND(I135*H135,2)</f>
        <v>0</v>
      </c>
      <c r="BL135" s="13" t="s">
        <v>135</v>
      </c>
      <c r="BM135" s="139" t="s">
        <v>148</v>
      </c>
    </row>
    <row r="136" spans="2:65" s="1" customFormat="1" ht="29.25">
      <c r="B136" s="28"/>
      <c r="D136" s="141" t="s">
        <v>137</v>
      </c>
      <c r="F136" s="142" t="s">
        <v>147</v>
      </c>
      <c r="I136" s="143"/>
      <c r="L136" s="28"/>
      <c r="M136" s="144"/>
      <c r="T136" s="52"/>
      <c r="AT136" s="13" t="s">
        <v>137</v>
      </c>
      <c r="AU136" s="13" t="s">
        <v>90</v>
      </c>
    </row>
    <row r="137" spans="2:65" s="1" customFormat="1" ht="24.2" customHeight="1">
      <c r="B137" s="28"/>
      <c r="C137" s="128" t="s">
        <v>149</v>
      </c>
      <c r="D137" s="128" t="s">
        <v>130</v>
      </c>
      <c r="E137" s="129" t="s">
        <v>150</v>
      </c>
      <c r="F137" s="130" t="s">
        <v>151</v>
      </c>
      <c r="G137" s="131" t="s">
        <v>152</v>
      </c>
      <c r="H137" s="132">
        <v>2880</v>
      </c>
      <c r="I137" s="133"/>
      <c r="J137" s="134">
        <f>ROUND(I137*H137,2)</f>
        <v>0</v>
      </c>
      <c r="K137" s="130" t="s">
        <v>134</v>
      </c>
      <c r="L137" s="28"/>
      <c r="M137" s="135" t="s">
        <v>1</v>
      </c>
      <c r="N137" s="136" t="s">
        <v>45</v>
      </c>
      <c r="P137" s="137">
        <f>O137*H137</f>
        <v>0</v>
      </c>
      <c r="Q137" s="137">
        <v>3.0000000000000001E-5</v>
      </c>
      <c r="R137" s="137">
        <f>Q137*H137</f>
        <v>8.6400000000000005E-2</v>
      </c>
      <c r="S137" s="137">
        <v>0</v>
      </c>
      <c r="T137" s="138">
        <f>S137*H137</f>
        <v>0</v>
      </c>
      <c r="AR137" s="139" t="s">
        <v>135</v>
      </c>
      <c r="AT137" s="139" t="s">
        <v>130</v>
      </c>
      <c r="AU137" s="139" t="s">
        <v>90</v>
      </c>
      <c r="AY137" s="13" t="s">
        <v>128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88</v>
      </c>
      <c r="BK137" s="140">
        <f>ROUND(I137*H137,2)</f>
        <v>0</v>
      </c>
      <c r="BL137" s="13" t="s">
        <v>135</v>
      </c>
      <c r="BM137" s="139" t="s">
        <v>153</v>
      </c>
    </row>
    <row r="138" spans="2:65" s="1" customFormat="1" ht="19.5">
      <c r="B138" s="28"/>
      <c r="D138" s="141" t="s">
        <v>137</v>
      </c>
      <c r="F138" s="142" t="s">
        <v>151</v>
      </c>
      <c r="I138" s="143"/>
      <c r="L138" s="28"/>
      <c r="M138" s="144"/>
      <c r="T138" s="52"/>
      <c r="AT138" s="13" t="s">
        <v>137</v>
      </c>
      <c r="AU138" s="13" t="s">
        <v>90</v>
      </c>
    </row>
    <row r="139" spans="2:65" s="1" customFormat="1" ht="24.2" customHeight="1">
      <c r="B139" s="28"/>
      <c r="C139" s="128" t="s">
        <v>154</v>
      </c>
      <c r="D139" s="128" t="s">
        <v>130</v>
      </c>
      <c r="E139" s="129" t="s">
        <v>155</v>
      </c>
      <c r="F139" s="130" t="s">
        <v>156</v>
      </c>
      <c r="G139" s="131" t="s">
        <v>157</v>
      </c>
      <c r="H139" s="132">
        <v>2880</v>
      </c>
      <c r="I139" s="133"/>
      <c r="J139" s="134">
        <f>ROUND(I139*H139,2)</f>
        <v>0</v>
      </c>
      <c r="K139" s="130" t="s">
        <v>134</v>
      </c>
      <c r="L139" s="28"/>
      <c r="M139" s="135" t="s">
        <v>1</v>
      </c>
      <c r="N139" s="136" t="s">
        <v>45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135</v>
      </c>
      <c r="AT139" s="139" t="s">
        <v>130</v>
      </c>
      <c r="AU139" s="139" t="s">
        <v>90</v>
      </c>
      <c r="AY139" s="13" t="s">
        <v>128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3" t="s">
        <v>88</v>
      </c>
      <c r="BK139" s="140">
        <f>ROUND(I139*H139,2)</f>
        <v>0</v>
      </c>
      <c r="BL139" s="13" t="s">
        <v>135</v>
      </c>
      <c r="BM139" s="139" t="s">
        <v>158</v>
      </c>
    </row>
    <row r="140" spans="2:65" s="1" customFormat="1" ht="19.5">
      <c r="B140" s="28"/>
      <c r="D140" s="141" t="s">
        <v>137</v>
      </c>
      <c r="F140" s="142" t="s">
        <v>156</v>
      </c>
      <c r="I140" s="143"/>
      <c r="L140" s="28"/>
      <c r="M140" s="144"/>
      <c r="T140" s="52"/>
      <c r="AT140" s="13" t="s">
        <v>137</v>
      </c>
      <c r="AU140" s="13" t="s">
        <v>90</v>
      </c>
    </row>
    <row r="141" spans="2:65" s="1" customFormat="1" ht="24.2" customHeight="1">
      <c r="B141" s="28"/>
      <c r="C141" s="128" t="s">
        <v>159</v>
      </c>
      <c r="D141" s="128" t="s">
        <v>130</v>
      </c>
      <c r="E141" s="129" t="s">
        <v>160</v>
      </c>
      <c r="F141" s="130" t="s">
        <v>161</v>
      </c>
      <c r="G141" s="131" t="s">
        <v>162</v>
      </c>
      <c r="H141" s="132">
        <v>7.2</v>
      </c>
      <c r="I141" s="133"/>
      <c r="J141" s="134">
        <f>ROUND(I141*H141,2)</f>
        <v>0</v>
      </c>
      <c r="K141" s="130" t="s">
        <v>134</v>
      </c>
      <c r="L141" s="28"/>
      <c r="M141" s="135" t="s">
        <v>1</v>
      </c>
      <c r="N141" s="136" t="s">
        <v>45</v>
      </c>
      <c r="P141" s="137">
        <f>O141*H141</f>
        <v>0</v>
      </c>
      <c r="Q141" s="137">
        <v>8.6800000000000002E-3</v>
      </c>
      <c r="R141" s="137">
        <f>Q141*H141</f>
        <v>6.2496000000000003E-2</v>
      </c>
      <c r="S141" s="137">
        <v>0</v>
      </c>
      <c r="T141" s="138">
        <f>S141*H141</f>
        <v>0</v>
      </c>
      <c r="AR141" s="139" t="s">
        <v>135</v>
      </c>
      <c r="AT141" s="139" t="s">
        <v>130</v>
      </c>
      <c r="AU141" s="139" t="s">
        <v>90</v>
      </c>
      <c r="AY141" s="13" t="s">
        <v>128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88</v>
      </c>
      <c r="BK141" s="140">
        <f>ROUND(I141*H141,2)</f>
        <v>0</v>
      </c>
      <c r="BL141" s="13" t="s">
        <v>135</v>
      </c>
      <c r="BM141" s="139" t="s">
        <v>163</v>
      </c>
    </row>
    <row r="142" spans="2:65" s="1" customFormat="1" ht="58.5">
      <c r="B142" s="28"/>
      <c r="D142" s="141" t="s">
        <v>137</v>
      </c>
      <c r="F142" s="142" t="s">
        <v>164</v>
      </c>
      <c r="I142" s="143"/>
      <c r="L142" s="28"/>
      <c r="M142" s="144"/>
      <c r="T142" s="52"/>
      <c r="AT142" s="13" t="s">
        <v>137</v>
      </c>
      <c r="AU142" s="13" t="s">
        <v>90</v>
      </c>
    </row>
    <row r="143" spans="2:65" s="1" customFormat="1" ht="24.2" customHeight="1">
      <c r="B143" s="28"/>
      <c r="C143" s="128" t="s">
        <v>165</v>
      </c>
      <c r="D143" s="128" t="s">
        <v>130</v>
      </c>
      <c r="E143" s="129" t="s">
        <v>166</v>
      </c>
      <c r="F143" s="130" t="s">
        <v>167</v>
      </c>
      <c r="G143" s="131" t="s">
        <v>162</v>
      </c>
      <c r="H143" s="132">
        <v>4.8</v>
      </c>
      <c r="I143" s="133"/>
      <c r="J143" s="134">
        <f>ROUND(I143*H143,2)</f>
        <v>0</v>
      </c>
      <c r="K143" s="130" t="s">
        <v>134</v>
      </c>
      <c r="L143" s="28"/>
      <c r="M143" s="135" t="s">
        <v>1</v>
      </c>
      <c r="N143" s="136" t="s">
        <v>45</v>
      </c>
      <c r="P143" s="137">
        <f>O143*H143</f>
        <v>0</v>
      </c>
      <c r="Q143" s="137">
        <v>3.6900000000000002E-2</v>
      </c>
      <c r="R143" s="137">
        <f>Q143*H143</f>
        <v>0.17712</v>
      </c>
      <c r="S143" s="137">
        <v>0</v>
      </c>
      <c r="T143" s="138">
        <f>S143*H143</f>
        <v>0</v>
      </c>
      <c r="AR143" s="139" t="s">
        <v>135</v>
      </c>
      <c r="AT143" s="139" t="s">
        <v>130</v>
      </c>
      <c r="AU143" s="139" t="s">
        <v>90</v>
      </c>
      <c r="AY143" s="13" t="s">
        <v>128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88</v>
      </c>
      <c r="BK143" s="140">
        <f>ROUND(I143*H143,2)</f>
        <v>0</v>
      </c>
      <c r="BL143" s="13" t="s">
        <v>135</v>
      </c>
      <c r="BM143" s="139" t="s">
        <v>168</v>
      </c>
    </row>
    <row r="144" spans="2:65" s="1" customFormat="1" ht="19.5">
      <c r="B144" s="28"/>
      <c r="D144" s="141" t="s">
        <v>137</v>
      </c>
      <c r="F144" s="142" t="s">
        <v>167</v>
      </c>
      <c r="I144" s="143"/>
      <c r="L144" s="28"/>
      <c r="M144" s="144"/>
      <c r="T144" s="52"/>
      <c r="AT144" s="13" t="s">
        <v>137</v>
      </c>
      <c r="AU144" s="13" t="s">
        <v>90</v>
      </c>
    </row>
    <row r="145" spans="2:65" s="1" customFormat="1" ht="21.75" customHeight="1">
      <c r="B145" s="28"/>
      <c r="C145" s="128" t="s">
        <v>169</v>
      </c>
      <c r="D145" s="128" t="s">
        <v>130</v>
      </c>
      <c r="E145" s="129" t="s">
        <v>170</v>
      </c>
      <c r="F145" s="130" t="s">
        <v>171</v>
      </c>
      <c r="G145" s="131" t="s">
        <v>133</v>
      </c>
      <c r="H145" s="132">
        <v>9</v>
      </c>
      <c r="I145" s="133"/>
      <c r="J145" s="134">
        <f>ROUND(I145*H145,2)</f>
        <v>0</v>
      </c>
      <c r="K145" s="130" t="s">
        <v>134</v>
      </c>
      <c r="L145" s="28"/>
      <c r="M145" s="135" t="s">
        <v>1</v>
      </c>
      <c r="N145" s="136" t="s">
        <v>45</v>
      </c>
      <c r="P145" s="137">
        <f>O145*H145</f>
        <v>0</v>
      </c>
      <c r="Q145" s="137">
        <v>6.4000000000000005E-4</v>
      </c>
      <c r="R145" s="137">
        <f>Q145*H145</f>
        <v>5.7600000000000004E-3</v>
      </c>
      <c r="S145" s="137">
        <v>0</v>
      </c>
      <c r="T145" s="138">
        <f>S145*H145</f>
        <v>0</v>
      </c>
      <c r="AR145" s="139" t="s">
        <v>135</v>
      </c>
      <c r="AT145" s="139" t="s">
        <v>130</v>
      </c>
      <c r="AU145" s="139" t="s">
        <v>90</v>
      </c>
      <c r="AY145" s="13" t="s">
        <v>128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3" t="s">
        <v>88</v>
      </c>
      <c r="BK145" s="140">
        <f>ROUND(I145*H145,2)</f>
        <v>0</v>
      </c>
      <c r="BL145" s="13" t="s">
        <v>135</v>
      </c>
      <c r="BM145" s="139" t="s">
        <v>172</v>
      </c>
    </row>
    <row r="146" spans="2:65" s="1" customFormat="1" ht="19.5">
      <c r="B146" s="28"/>
      <c r="D146" s="141" t="s">
        <v>137</v>
      </c>
      <c r="F146" s="142" t="s">
        <v>173</v>
      </c>
      <c r="I146" s="143"/>
      <c r="L146" s="28"/>
      <c r="M146" s="144"/>
      <c r="T146" s="52"/>
      <c r="AT146" s="13" t="s">
        <v>137</v>
      </c>
      <c r="AU146" s="13" t="s">
        <v>90</v>
      </c>
    </row>
    <row r="147" spans="2:65" s="1" customFormat="1" ht="24.2" customHeight="1">
      <c r="B147" s="28"/>
      <c r="C147" s="128" t="s">
        <v>174</v>
      </c>
      <c r="D147" s="128" t="s">
        <v>130</v>
      </c>
      <c r="E147" s="129" t="s">
        <v>175</v>
      </c>
      <c r="F147" s="130" t="s">
        <v>176</v>
      </c>
      <c r="G147" s="131" t="s">
        <v>133</v>
      </c>
      <c r="H147" s="132">
        <v>9</v>
      </c>
      <c r="I147" s="133"/>
      <c r="J147" s="134">
        <f>ROUND(I147*H147,2)</f>
        <v>0</v>
      </c>
      <c r="K147" s="130" t="s">
        <v>134</v>
      </c>
      <c r="L147" s="28"/>
      <c r="M147" s="135" t="s">
        <v>1</v>
      </c>
      <c r="N147" s="136" t="s">
        <v>45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135</v>
      </c>
      <c r="AT147" s="139" t="s">
        <v>130</v>
      </c>
      <c r="AU147" s="139" t="s">
        <v>90</v>
      </c>
      <c r="AY147" s="13" t="s">
        <v>128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3" t="s">
        <v>88</v>
      </c>
      <c r="BK147" s="140">
        <f>ROUND(I147*H147,2)</f>
        <v>0</v>
      </c>
      <c r="BL147" s="13" t="s">
        <v>135</v>
      </c>
      <c r="BM147" s="139" t="s">
        <v>177</v>
      </c>
    </row>
    <row r="148" spans="2:65" s="1" customFormat="1" ht="19.5">
      <c r="B148" s="28"/>
      <c r="D148" s="141" t="s">
        <v>137</v>
      </c>
      <c r="F148" s="142" t="s">
        <v>178</v>
      </c>
      <c r="I148" s="143"/>
      <c r="L148" s="28"/>
      <c r="M148" s="144"/>
      <c r="T148" s="52"/>
      <c r="AT148" s="13" t="s">
        <v>137</v>
      </c>
      <c r="AU148" s="13" t="s">
        <v>90</v>
      </c>
    </row>
    <row r="149" spans="2:65" s="1" customFormat="1" ht="24.2" customHeight="1">
      <c r="B149" s="28"/>
      <c r="C149" s="128" t="s">
        <v>179</v>
      </c>
      <c r="D149" s="128" t="s">
        <v>130</v>
      </c>
      <c r="E149" s="129" t="s">
        <v>180</v>
      </c>
      <c r="F149" s="130" t="s">
        <v>181</v>
      </c>
      <c r="G149" s="131" t="s">
        <v>162</v>
      </c>
      <c r="H149" s="132">
        <v>294</v>
      </c>
      <c r="I149" s="133"/>
      <c r="J149" s="134">
        <f>ROUND(I149*H149,2)</f>
        <v>0</v>
      </c>
      <c r="K149" s="130" t="s">
        <v>134</v>
      </c>
      <c r="L149" s="28"/>
      <c r="M149" s="135" t="s">
        <v>1</v>
      </c>
      <c r="N149" s="136" t="s">
        <v>45</v>
      </c>
      <c r="P149" s="137">
        <f>O149*H149</f>
        <v>0</v>
      </c>
      <c r="Q149" s="137">
        <v>2.9999999999999997E-4</v>
      </c>
      <c r="R149" s="137">
        <f>Q149*H149</f>
        <v>8.8199999999999987E-2</v>
      </c>
      <c r="S149" s="137">
        <v>0</v>
      </c>
      <c r="T149" s="138">
        <f>S149*H149</f>
        <v>0</v>
      </c>
      <c r="AR149" s="139" t="s">
        <v>135</v>
      </c>
      <c r="AT149" s="139" t="s">
        <v>130</v>
      </c>
      <c r="AU149" s="139" t="s">
        <v>90</v>
      </c>
      <c r="AY149" s="13" t="s">
        <v>128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3" t="s">
        <v>88</v>
      </c>
      <c r="BK149" s="140">
        <f>ROUND(I149*H149,2)</f>
        <v>0</v>
      </c>
      <c r="BL149" s="13" t="s">
        <v>135</v>
      </c>
      <c r="BM149" s="139" t="s">
        <v>182</v>
      </c>
    </row>
    <row r="150" spans="2:65" s="1" customFormat="1" ht="29.25">
      <c r="B150" s="28"/>
      <c r="D150" s="141" t="s">
        <v>137</v>
      </c>
      <c r="F150" s="142" t="s">
        <v>183</v>
      </c>
      <c r="I150" s="143"/>
      <c r="L150" s="28"/>
      <c r="M150" s="144"/>
      <c r="T150" s="52"/>
      <c r="AT150" s="13" t="s">
        <v>137</v>
      </c>
      <c r="AU150" s="13" t="s">
        <v>90</v>
      </c>
    </row>
    <row r="151" spans="2:65" s="1" customFormat="1" ht="33" customHeight="1">
      <c r="B151" s="28"/>
      <c r="C151" s="128" t="s">
        <v>184</v>
      </c>
      <c r="D151" s="128" t="s">
        <v>130</v>
      </c>
      <c r="E151" s="129" t="s">
        <v>185</v>
      </c>
      <c r="F151" s="130" t="s">
        <v>186</v>
      </c>
      <c r="G151" s="131" t="s">
        <v>162</v>
      </c>
      <c r="H151" s="132">
        <v>294</v>
      </c>
      <c r="I151" s="133"/>
      <c r="J151" s="134">
        <f>ROUND(I151*H151,2)</f>
        <v>0</v>
      </c>
      <c r="K151" s="130" t="s">
        <v>134</v>
      </c>
      <c r="L151" s="28"/>
      <c r="M151" s="135" t="s">
        <v>1</v>
      </c>
      <c r="N151" s="136" t="s">
        <v>45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135</v>
      </c>
      <c r="AT151" s="139" t="s">
        <v>130</v>
      </c>
      <c r="AU151" s="139" t="s">
        <v>90</v>
      </c>
      <c r="AY151" s="13" t="s">
        <v>128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3" t="s">
        <v>88</v>
      </c>
      <c r="BK151" s="140">
        <f>ROUND(I151*H151,2)</f>
        <v>0</v>
      </c>
      <c r="BL151" s="13" t="s">
        <v>135</v>
      </c>
      <c r="BM151" s="139" t="s">
        <v>187</v>
      </c>
    </row>
    <row r="152" spans="2:65" s="1" customFormat="1" ht="29.25">
      <c r="B152" s="28"/>
      <c r="D152" s="141" t="s">
        <v>137</v>
      </c>
      <c r="F152" s="142" t="s">
        <v>188</v>
      </c>
      <c r="I152" s="143"/>
      <c r="L152" s="28"/>
      <c r="M152" s="144"/>
      <c r="T152" s="52"/>
      <c r="AT152" s="13" t="s">
        <v>137</v>
      </c>
      <c r="AU152" s="13" t="s">
        <v>90</v>
      </c>
    </row>
    <row r="153" spans="2:65" s="1" customFormat="1" ht="24.2" customHeight="1">
      <c r="B153" s="28"/>
      <c r="C153" s="128" t="s">
        <v>189</v>
      </c>
      <c r="D153" s="128" t="s">
        <v>130</v>
      </c>
      <c r="E153" s="129" t="s">
        <v>190</v>
      </c>
      <c r="F153" s="130" t="s">
        <v>191</v>
      </c>
      <c r="G153" s="131" t="s">
        <v>192</v>
      </c>
      <c r="H153" s="132">
        <v>62.4</v>
      </c>
      <c r="I153" s="133"/>
      <c r="J153" s="134">
        <f>ROUND(I153*H153,2)</f>
        <v>0</v>
      </c>
      <c r="K153" s="130" t="s">
        <v>134</v>
      </c>
      <c r="L153" s="28"/>
      <c r="M153" s="135" t="s">
        <v>1</v>
      </c>
      <c r="N153" s="136" t="s">
        <v>45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135</v>
      </c>
      <c r="AT153" s="139" t="s">
        <v>130</v>
      </c>
      <c r="AU153" s="139" t="s">
        <v>90</v>
      </c>
      <c r="AY153" s="13" t="s">
        <v>128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3" t="s">
        <v>88</v>
      </c>
      <c r="BK153" s="140">
        <f>ROUND(I153*H153,2)</f>
        <v>0</v>
      </c>
      <c r="BL153" s="13" t="s">
        <v>135</v>
      </c>
      <c r="BM153" s="139" t="s">
        <v>193</v>
      </c>
    </row>
    <row r="154" spans="2:65" s="1" customFormat="1" ht="11.25">
      <c r="B154" s="28"/>
      <c r="D154" s="141" t="s">
        <v>137</v>
      </c>
      <c r="F154" s="142" t="s">
        <v>191</v>
      </c>
      <c r="I154" s="143"/>
      <c r="L154" s="28"/>
      <c r="M154" s="144"/>
      <c r="T154" s="52"/>
      <c r="AT154" s="13" t="s">
        <v>137</v>
      </c>
      <c r="AU154" s="13" t="s">
        <v>90</v>
      </c>
    </row>
    <row r="155" spans="2:65" s="1" customFormat="1" ht="33" customHeight="1">
      <c r="B155" s="28"/>
      <c r="C155" s="128" t="s">
        <v>194</v>
      </c>
      <c r="D155" s="128" t="s">
        <v>130</v>
      </c>
      <c r="E155" s="129" t="s">
        <v>195</v>
      </c>
      <c r="F155" s="130" t="s">
        <v>196</v>
      </c>
      <c r="G155" s="131" t="s">
        <v>192</v>
      </c>
      <c r="H155" s="132">
        <v>626.05999999999995</v>
      </c>
      <c r="I155" s="133"/>
      <c r="J155" s="134">
        <f>ROUND(I155*H155,2)</f>
        <v>0</v>
      </c>
      <c r="K155" s="130" t="s">
        <v>134</v>
      </c>
      <c r="L155" s="28"/>
      <c r="M155" s="135" t="s">
        <v>1</v>
      </c>
      <c r="N155" s="136" t="s">
        <v>45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135</v>
      </c>
      <c r="AT155" s="139" t="s">
        <v>130</v>
      </c>
      <c r="AU155" s="139" t="s">
        <v>90</v>
      </c>
      <c r="AY155" s="13" t="s">
        <v>128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3" t="s">
        <v>88</v>
      </c>
      <c r="BK155" s="140">
        <f>ROUND(I155*H155,2)</f>
        <v>0</v>
      </c>
      <c r="BL155" s="13" t="s">
        <v>135</v>
      </c>
      <c r="BM155" s="139" t="s">
        <v>197</v>
      </c>
    </row>
    <row r="156" spans="2:65" s="1" customFormat="1" ht="29.25">
      <c r="B156" s="28"/>
      <c r="D156" s="141" t="s">
        <v>137</v>
      </c>
      <c r="F156" s="142" t="s">
        <v>198</v>
      </c>
      <c r="I156" s="143"/>
      <c r="L156" s="28"/>
      <c r="M156" s="144"/>
      <c r="T156" s="52"/>
      <c r="AT156" s="13" t="s">
        <v>137</v>
      </c>
      <c r="AU156" s="13" t="s">
        <v>90</v>
      </c>
    </row>
    <row r="157" spans="2:65" s="1" customFormat="1" ht="21.75" customHeight="1">
      <c r="B157" s="28"/>
      <c r="C157" s="128" t="s">
        <v>8</v>
      </c>
      <c r="D157" s="128" t="s">
        <v>130</v>
      </c>
      <c r="E157" s="129" t="s">
        <v>199</v>
      </c>
      <c r="F157" s="130" t="s">
        <v>200</v>
      </c>
      <c r="G157" s="131" t="s">
        <v>133</v>
      </c>
      <c r="H157" s="132">
        <v>1266</v>
      </c>
      <c r="I157" s="133"/>
      <c r="J157" s="134">
        <f>ROUND(I157*H157,2)</f>
        <v>0</v>
      </c>
      <c r="K157" s="130" t="s">
        <v>134</v>
      </c>
      <c r="L157" s="28"/>
      <c r="M157" s="135" t="s">
        <v>1</v>
      </c>
      <c r="N157" s="136" t="s">
        <v>45</v>
      </c>
      <c r="P157" s="137">
        <f>O157*H157</f>
        <v>0</v>
      </c>
      <c r="Q157" s="137">
        <v>5.9000000000000003E-4</v>
      </c>
      <c r="R157" s="137">
        <f>Q157*H157</f>
        <v>0.74694000000000005</v>
      </c>
      <c r="S157" s="137">
        <v>0</v>
      </c>
      <c r="T157" s="138">
        <f>S157*H157</f>
        <v>0</v>
      </c>
      <c r="AR157" s="139" t="s">
        <v>135</v>
      </c>
      <c r="AT157" s="139" t="s">
        <v>130</v>
      </c>
      <c r="AU157" s="139" t="s">
        <v>90</v>
      </c>
      <c r="AY157" s="13" t="s">
        <v>128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3" t="s">
        <v>88</v>
      </c>
      <c r="BK157" s="140">
        <f>ROUND(I157*H157,2)</f>
        <v>0</v>
      </c>
      <c r="BL157" s="13" t="s">
        <v>135</v>
      </c>
      <c r="BM157" s="139" t="s">
        <v>201</v>
      </c>
    </row>
    <row r="158" spans="2:65" s="1" customFormat="1" ht="19.5">
      <c r="B158" s="28"/>
      <c r="D158" s="141" t="s">
        <v>137</v>
      </c>
      <c r="F158" s="142" t="s">
        <v>202</v>
      </c>
      <c r="I158" s="143"/>
      <c r="L158" s="28"/>
      <c r="M158" s="144"/>
      <c r="T158" s="52"/>
      <c r="AT158" s="13" t="s">
        <v>137</v>
      </c>
      <c r="AU158" s="13" t="s">
        <v>90</v>
      </c>
    </row>
    <row r="159" spans="2:65" s="1" customFormat="1" ht="21.75" customHeight="1">
      <c r="B159" s="28"/>
      <c r="C159" s="128" t="s">
        <v>203</v>
      </c>
      <c r="D159" s="128" t="s">
        <v>130</v>
      </c>
      <c r="E159" s="129" t="s">
        <v>204</v>
      </c>
      <c r="F159" s="130" t="s">
        <v>205</v>
      </c>
      <c r="G159" s="131" t="s">
        <v>133</v>
      </c>
      <c r="H159" s="132">
        <v>1266</v>
      </c>
      <c r="I159" s="133"/>
      <c r="J159" s="134">
        <f>ROUND(I159*H159,2)</f>
        <v>0</v>
      </c>
      <c r="K159" s="130" t="s">
        <v>134</v>
      </c>
      <c r="L159" s="28"/>
      <c r="M159" s="135" t="s">
        <v>1</v>
      </c>
      <c r="N159" s="136" t="s">
        <v>45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135</v>
      </c>
      <c r="AT159" s="139" t="s">
        <v>130</v>
      </c>
      <c r="AU159" s="139" t="s">
        <v>90</v>
      </c>
      <c r="AY159" s="13" t="s">
        <v>128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3" t="s">
        <v>88</v>
      </c>
      <c r="BK159" s="140">
        <f>ROUND(I159*H159,2)</f>
        <v>0</v>
      </c>
      <c r="BL159" s="13" t="s">
        <v>135</v>
      </c>
      <c r="BM159" s="139" t="s">
        <v>206</v>
      </c>
    </row>
    <row r="160" spans="2:65" s="1" customFormat="1" ht="19.5">
      <c r="B160" s="28"/>
      <c r="D160" s="141" t="s">
        <v>137</v>
      </c>
      <c r="F160" s="142" t="s">
        <v>207</v>
      </c>
      <c r="I160" s="143"/>
      <c r="L160" s="28"/>
      <c r="M160" s="144"/>
      <c r="T160" s="52"/>
      <c r="AT160" s="13" t="s">
        <v>137</v>
      </c>
      <c r="AU160" s="13" t="s">
        <v>90</v>
      </c>
    </row>
    <row r="161" spans="2:65" s="1" customFormat="1" ht="33" customHeight="1">
      <c r="B161" s="28"/>
      <c r="C161" s="128" t="s">
        <v>208</v>
      </c>
      <c r="D161" s="128" t="s">
        <v>130</v>
      </c>
      <c r="E161" s="129" t="s">
        <v>209</v>
      </c>
      <c r="F161" s="130" t="s">
        <v>210</v>
      </c>
      <c r="G161" s="131" t="s">
        <v>192</v>
      </c>
      <c r="H161" s="132">
        <v>626.05999999999995</v>
      </c>
      <c r="I161" s="133"/>
      <c r="J161" s="134">
        <f>ROUND(I161*H161,2)</f>
        <v>0</v>
      </c>
      <c r="K161" s="130" t="s">
        <v>134</v>
      </c>
      <c r="L161" s="28"/>
      <c r="M161" s="135" t="s">
        <v>1</v>
      </c>
      <c r="N161" s="136" t="s">
        <v>45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135</v>
      </c>
      <c r="AT161" s="139" t="s">
        <v>130</v>
      </c>
      <c r="AU161" s="139" t="s">
        <v>90</v>
      </c>
      <c r="AY161" s="13" t="s">
        <v>128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3" t="s">
        <v>88</v>
      </c>
      <c r="BK161" s="140">
        <f>ROUND(I161*H161,2)</f>
        <v>0</v>
      </c>
      <c r="BL161" s="13" t="s">
        <v>135</v>
      </c>
      <c r="BM161" s="139" t="s">
        <v>211</v>
      </c>
    </row>
    <row r="162" spans="2:65" s="1" customFormat="1" ht="39">
      <c r="B162" s="28"/>
      <c r="D162" s="141" t="s">
        <v>137</v>
      </c>
      <c r="F162" s="142" t="s">
        <v>212</v>
      </c>
      <c r="I162" s="143"/>
      <c r="L162" s="28"/>
      <c r="M162" s="144"/>
      <c r="T162" s="52"/>
      <c r="AT162" s="13" t="s">
        <v>137</v>
      </c>
      <c r="AU162" s="13" t="s">
        <v>90</v>
      </c>
    </row>
    <row r="163" spans="2:65" s="1" customFormat="1" ht="37.9" customHeight="1">
      <c r="B163" s="28"/>
      <c r="C163" s="128" t="s">
        <v>213</v>
      </c>
      <c r="D163" s="128" t="s">
        <v>130</v>
      </c>
      <c r="E163" s="129" t="s">
        <v>214</v>
      </c>
      <c r="F163" s="130" t="s">
        <v>215</v>
      </c>
      <c r="G163" s="131" t="s">
        <v>192</v>
      </c>
      <c r="H163" s="132">
        <v>12521.2</v>
      </c>
      <c r="I163" s="133"/>
      <c r="J163" s="134">
        <f>ROUND(I163*H163,2)</f>
        <v>0</v>
      </c>
      <c r="K163" s="130" t="s">
        <v>134</v>
      </c>
      <c r="L163" s="28"/>
      <c r="M163" s="135" t="s">
        <v>1</v>
      </c>
      <c r="N163" s="136" t="s">
        <v>45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135</v>
      </c>
      <c r="AT163" s="139" t="s">
        <v>130</v>
      </c>
      <c r="AU163" s="139" t="s">
        <v>90</v>
      </c>
      <c r="AY163" s="13" t="s">
        <v>128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3" t="s">
        <v>88</v>
      </c>
      <c r="BK163" s="140">
        <f>ROUND(I163*H163,2)</f>
        <v>0</v>
      </c>
      <c r="BL163" s="13" t="s">
        <v>135</v>
      </c>
      <c r="BM163" s="139" t="s">
        <v>216</v>
      </c>
    </row>
    <row r="164" spans="2:65" s="1" customFormat="1" ht="48.75">
      <c r="B164" s="28"/>
      <c r="D164" s="141" t="s">
        <v>137</v>
      </c>
      <c r="F164" s="142" t="s">
        <v>217</v>
      </c>
      <c r="I164" s="143"/>
      <c r="L164" s="28"/>
      <c r="M164" s="144"/>
      <c r="T164" s="52"/>
      <c r="AT164" s="13" t="s">
        <v>137</v>
      </c>
      <c r="AU164" s="13" t="s">
        <v>90</v>
      </c>
    </row>
    <row r="165" spans="2:65" s="1" customFormat="1" ht="24.2" customHeight="1">
      <c r="B165" s="28"/>
      <c r="C165" s="128" t="s">
        <v>218</v>
      </c>
      <c r="D165" s="128" t="s">
        <v>130</v>
      </c>
      <c r="E165" s="129" t="s">
        <v>219</v>
      </c>
      <c r="F165" s="130" t="s">
        <v>220</v>
      </c>
      <c r="G165" s="131" t="s">
        <v>221</v>
      </c>
      <c r="H165" s="132">
        <v>1252.1199999999999</v>
      </c>
      <c r="I165" s="133"/>
      <c r="J165" s="134">
        <f>ROUND(I165*H165,2)</f>
        <v>0</v>
      </c>
      <c r="K165" s="130" t="s">
        <v>134</v>
      </c>
      <c r="L165" s="28"/>
      <c r="M165" s="135" t="s">
        <v>1</v>
      </c>
      <c r="N165" s="136" t="s">
        <v>45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135</v>
      </c>
      <c r="AT165" s="139" t="s">
        <v>130</v>
      </c>
      <c r="AU165" s="139" t="s">
        <v>90</v>
      </c>
      <c r="AY165" s="13" t="s">
        <v>128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3" t="s">
        <v>88</v>
      </c>
      <c r="BK165" s="140">
        <f>ROUND(I165*H165,2)</f>
        <v>0</v>
      </c>
      <c r="BL165" s="13" t="s">
        <v>135</v>
      </c>
      <c r="BM165" s="139" t="s">
        <v>222</v>
      </c>
    </row>
    <row r="166" spans="2:65" s="1" customFormat="1" ht="29.25">
      <c r="B166" s="28"/>
      <c r="D166" s="141" t="s">
        <v>137</v>
      </c>
      <c r="F166" s="142" t="s">
        <v>223</v>
      </c>
      <c r="I166" s="143"/>
      <c r="L166" s="28"/>
      <c r="M166" s="144"/>
      <c r="T166" s="52"/>
      <c r="AT166" s="13" t="s">
        <v>137</v>
      </c>
      <c r="AU166" s="13" t="s">
        <v>90</v>
      </c>
    </row>
    <row r="167" spans="2:65" s="1" customFormat="1" ht="16.5" customHeight="1">
      <c r="B167" s="28"/>
      <c r="C167" s="128" t="s">
        <v>224</v>
      </c>
      <c r="D167" s="128" t="s">
        <v>130</v>
      </c>
      <c r="E167" s="129" t="s">
        <v>225</v>
      </c>
      <c r="F167" s="130" t="s">
        <v>226</v>
      </c>
      <c r="G167" s="131" t="s">
        <v>192</v>
      </c>
      <c r="H167" s="132">
        <v>723.9</v>
      </c>
      <c r="I167" s="133"/>
      <c r="J167" s="134">
        <f>ROUND(I167*H167,2)</f>
        <v>0</v>
      </c>
      <c r="K167" s="130" t="s">
        <v>134</v>
      </c>
      <c r="L167" s="28"/>
      <c r="M167" s="135" t="s">
        <v>1</v>
      </c>
      <c r="N167" s="136" t="s">
        <v>45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135</v>
      </c>
      <c r="AT167" s="139" t="s">
        <v>130</v>
      </c>
      <c r="AU167" s="139" t="s">
        <v>90</v>
      </c>
      <c r="AY167" s="13" t="s">
        <v>128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3" t="s">
        <v>88</v>
      </c>
      <c r="BK167" s="140">
        <f>ROUND(I167*H167,2)</f>
        <v>0</v>
      </c>
      <c r="BL167" s="13" t="s">
        <v>135</v>
      </c>
      <c r="BM167" s="139" t="s">
        <v>227</v>
      </c>
    </row>
    <row r="168" spans="2:65" s="1" customFormat="1" ht="19.5">
      <c r="B168" s="28"/>
      <c r="D168" s="141" t="s">
        <v>137</v>
      </c>
      <c r="F168" s="142" t="s">
        <v>228</v>
      </c>
      <c r="I168" s="143"/>
      <c r="L168" s="28"/>
      <c r="M168" s="144"/>
      <c r="T168" s="52"/>
      <c r="AT168" s="13" t="s">
        <v>137</v>
      </c>
      <c r="AU168" s="13" t="s">
        <v>90</v>
      </c>
    </row>
    <row r="169" spans="2:65" s="1" customFormat="1" ht="24.2" customHeight="1">
      <c r="B169" s="28"/>
      <c r="C169" s="128" t="s">
        <v>7</v>
      </c>
      <c r="D169" s="128" t="s">
        <v>130</v>
      </c>
      <c r="E169" s="129" t="s">
        <v>229</v>
      </c>
      <c r="F169" s="130" t="s">
        <v>230</v>
      </c>
      <c r="G169" s="131" t="s">
        <v>192</v>
      </c>
      <c r="H169" s="132">
        <v>442.16</v>
      </c>
      <c r="I169" s="133"/>
      <c r="J169" s="134">
        <f>ROUND(I169*H169,2)</f>
        <v>0</v>
      </c>
      <c r="K169" s="130" t="s">
        <v>134</v>
      </c>
      <c r="L169" s="28"/>
      <c r="M169" s="135" t="s">
        <v>1</v>
      </c>
      <c r="N169" s="136" t="s">
        <v>45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135</v>
      </c>
      <c r="AT169" s="139" t="s">
        <v>130</v>
      </c>
      <c r="AU169" s="139" t="s">
        <v>90</v>
      </c>
      <c r="AY169" s="13" t="s">
        <v>128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3" t="s">
        <v>88</v>
      </c>
      <c r="BK169" s="140">
        <f>ROUND(I169*H169,2)</f>
        <v>0</v>
      </c>
      <c r="BL169" s="13" t="s">
        <v>135</v>
      </c>
      <c r="BM169" s="139" t="s">
        <v>231</v>
      </c>
    </row>
    <row r="170" spans="2:65" s="1" customFormat="1" ht="29.25">
      <c r="B170" s="28"/>
      <c r="D170" s="141" t="s">
        <v>137</v>
      </c>
      <c r="F170" s="142" t="s">
        <v>232</v>
      </c>
      <c r="I170" s="143"/>
      <c r="L170" s="28"/>
      <c r="M170" s="144"/>
      <c r="T170" s="52"/>
      <c r="AT170" s="13" t="s">
        <v>137</v>
      </c>
      <c r="AU170" s="13" t="s">
        <v>90</v>
      </c>
    </row>
    <row r="171" spans="2:65" s="1" customFormat="1" ht="16.5" customHeight="1">
      <c r="B171" s="28"/>
      <c r="C171" s="145" t="s">
        <v>233</v>
      </c>
      <c r="D171" s="145" t="s">
        <v>234</v>
      </c>
      <c r="E171" s="146" t="s">
        <v>235</v>
      </c>
      <c r="F171" s="147" t="s">
        <v>236</v>
      </c>
      <c r="G171" s="148" t="s">
        <v>221</v>
      </c>
      <c r="H171" s="149">
        <v>1080</v>
      </c>
      <c r="I171" s="150"/>
      <c r="J171" s="151">
        <f>ROUND(I171*H171,2)</f>
        <v>0</v>
      </c>
      <c r="K171" s="147" t="s">
        <v>134</v>
      </c>
      <c r="L171" s="152"/>
      <c r="M171" s="153" t="s">
        <v>1</v>
      </c>
      <c r="N171" s="154" t="s">
        <v>45</v>
      </c>
      <c r="P171" s="137">
        <f>O171*H171</f>
        <v>0</v>
      </c>
      <c r="Q171" s="137">
        <v>1</v>
      </c>
      <c r="R171" s="137">
        <f>Q171*H171</f>
        <v>1080</v>
      </c>
      <c r="S171" s="137">
        <v>0</v>
      </c>
      <c r="T171" s="138">
        <f>S171*H171</f>
        <v>0</v>
      </c>
      <c r="AR171" s="139" t="s">
        <v>165</v>
      </c>
      <c r="AT171" s="139" t="s">
        <v>234</v>
      </c>
      <c r="AU171" s="139" t="s">
        <v>90</v>
      </c>
      <c r="AY171" s="13" t="s">
        <v>128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3" t="s">
        <v>88</v>
      </c>
      <c r="BK171" s="140">
        <f>ROUND(I171*H171,2)</f>
        <v>0</v>
      </c>
      <c r="BL171" s="13" t="s">
        <v>135</v>
      </c>
      <c r="BM171" s="139" t="s">
        <v>237</v>
      </c>
    </row>
    <row r="172" spans="2:65" s="1" customFormat="1" ht="11.25">
      <c r="B172" s="28"/>
      <c r="D172" s="141" t="s">
        <v>137</v>
      </c>
      <c r="F172" s="142" t="s">
        <v>236</v>
      </c>
      <c r="I172" s="143"/>
      <c r="L172" s="28"/>
      <c r="M172" s="144"/>
      <c r="T172" s="52"/>
      <c r="AT172" s="13" t="s">
        <v>137</v>
      </c>
      <c r="AU172" s="13" t="s">
        <v>90</v>
      </c>
    </row>
    <row r="173" spans="2:65" s="1" customFormat="1" ht="24.2" customHeight="1">
      <c r="B173" s="28"/>
      <c r="C173" s="128" t="s">
        <v>238</v>
      </c>
      <c r="D173" s="128" t="s">
        <v>130</v>
      </c>
      <c r="E173" s="129" t="s">
        <v>239</v>
      </c>
      <c r="F173" s="130" t="s">
        <v>240</v>
      </c>
      <c r="G173" s="131" t="s">
        <v>192</v>
      </c>
      <c r="H173" s="132">
        <v>157.47999999999999</v>
      </c>
      <c r="I173" s="133"/>
      <c r="J173" s="134">
        <f>ROUND(I173*H173,2)</f>
        <v>0</v>
      </c>
      <c r="K173" s="130" t="s">
        <v>134</v>
      </c>
      <c r="L173" s="28"/>
      <c r="M173" s="135" t="s">
        <v>1</v>
      </c>
      <c r="N173" s="136" t="s">
        <v>45</v>
      </c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135</v>
      </c>
      <c r="AT173" s="139" t="s">
        <v>130</v>
      </c>
      <c r="AU173" s="139" t="s">
        <v>90</v>
      </c>
      <c r="AY173" s="13" t="s">
        <v>128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3" t="s">
        <v>88</v>
      </c>
      <c r="BK173" s="140">
        <f>ROUND(I173*H173,2)</f>
        <v>0</v>
      </c>
      <c r="BL173" s="13" t="s">
        <v>135</v>
      </c>
      <c r="BM173" s="139" t="s">
        <v>241</v>
      </c>
    </row>
    <row r="174" spans="2:65" s="1" customFormat="1" ht="11.25">
      <c r="B174" s="28"/>
      <c r="D174" s="141" t="s">
        <v>137</v>
      </c>
      <c r="F174" s="142" t="s">
        <v>240</v>
      </c>
      <c r="I174" s="143"/>
      <c r="L174" s="28"/>
      <c r="M174" s="144"/>
      <c r="T174" s="52"/>
      <c r="AT174" s="13" t="s">
        <v>137</v>
      </c>
      <c r="AU174" s="13" t="s">
        <v>90</v>
      </c>
    </row>
    <row r="175" spans="2:65" s="1" customFormat="1" ht="16.5" customHeight="1">
      <c r="B175" s="28"/>
      <c r="C175" s="145" t="s">
        <v>242</v>
      </c>
      <c r="D175" s="145" t="s">
        <v>234</v>
      </c>
      <c r="E175" s="146" t="s">
        <v>243</v>
      </c>
      <c r="F175" s="147" t="s">
        <v>244</v>
      </c>
      <c r="G175" s="148" t="s">
        <v>221</v>
      </c>
      <c r="H175" s="149">
        <v>157.47999999999999</v>
      </c>
      <c r="I175" s="150"/>
      <c r="J175" s="151">
        <f>ROUND(I175*H175,2)</f>
        <v>0</v>
      </c>
      <c r="K175" s="147" t="s">
        <v>134</v>
      </c>
      <c r="L175" s="152"/>
      <c r="M175" s="153" t="s">
        <v>1</v>
      </c>
      <c r="N175" s="154" t="s">
        <v>45</v>
      </c>
      <c r="P175" s="137">
        <f>O175*H175</f>
        <v>0</v>
      </c>
      <c r="Q175" s="137">
        <v>1</v>
      </c>
      <c r="R175" s="137">
        <f>Q175*H175</f>
        <v>157.47999999999999</v>
      </c>
      <c r="S175" s="137">
        <v>0</v>
      </c>
      <c r="T175" s="138">
        <f>S175*H175</f>
        <v>0</v>
      </c>
      <c r="AR175" s="139" t="s">
        <v>165</v>
      </c>
      <c r="AT175" s="139" t="s">
        <v>234</v>
      </c>
      <c r="AU175" s="139" t="s">
        <v>90</v>
      </c>
      <c r="AY175" s="13" t="s">
        <v>128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3" t="s">
        <v>88</v>
      </c>
      <c r="BK175" s="140">
        <f>ROUND(I175*H175,2)</f>
        <v>0</v>
      </c>
      <c r="BL175" s="13" t="s">
        <v>135</v>
      </c>
      <c r="BM175" s="139" t="s">
        <v>245</v>
      </c>
    </row>
    <row r="176" spans="2:65" s="1" customFormat="1" ht="11.25">
      <c r="B176" s="28"/>
      <c r="D176" s="141" t="s">
        <v>137</v>
      </c>
      <c r="F176" s="142" t="s">
        <v>244</v>
      </c>
      <c r="I176" s="143"/>
      <c r="L176" s="28"/>
      <c r="M176" s="144"/>
      <c r="T176" s="52"/>
      <c r="AT176" s="13" t="s">
        <v>137</v>
      </c>
      <c r="AU176" s="13" t="s">
        <v>90</v>
      </c>
    </row>
    <row r="177" spans="2:65" s="11" customFormat="1" ht="22.9" customHeight="1">
      <c r="B177" s="116"/>
      <c r="D177" s="117" t="s">
        <v>79</v>
      </c>
      <c r="E177" s="126" t="s">
        <v>90</v>
      </c>
      <c r="F177" s="126" t="s">
        <v>246</v>
      </c>
      <c r="I177" s="119"/>
      <c r="J177" s="127">
        <f>BK177</f>
        <v>0</v>
      </c>
      <c r="L177" s="116"/>
      <c r="M177" s="121"/>
      <c r="P177" s="122">
        <f>SUM(P178:P179)</f>
        <v>0</v>
      </c>
      <c r="R177" s="122">
        <f>SUM(R178:R179)</f>
        <v>43.760860000000001</v>
      </c>
      <c r="T177" s="123">
        <f>SUM(T178:T179)</f>
        <v>0</v>
      </c>
      <c r="AR177" s="117" t="s">
        <v>88</v>
      </c>
      <c r="AT177" s="124" t="s">
        <v>79</v>
      </c>
      <c r="AU177" s="124" t="s">
        <v>88</v>
      </c>
      <c r="AY177" s="117" t="s">
        <v>128</v>
      </c>
      <c r="BK177" s="125">
        <f>SUM(BK178:BK179)</f>
        <v>0</v>
      </c>
    </row>
    <row r="178" spans="2:65" s="1" customFormat="1" ht="37.9" customHeight="1">
      <c r="B178" s="28"/>
      <c r="C178" s="128" t="s">
        <v>247</v>
      </c>
      <c r="D178" s="128" t="s">
        <v>130</v>
      </c>
      <c r="E178" s="129" t="s">
        <v>248</v>
      </c>
      <c r="F178" s="130" t="s">
        <v>249</v>
      </c>
      <c r="G178" s="131" t="s">
        <v>162</v>
      </c>
      <c r="H178" s="132">
        <v>214</v>
      </c>
      <c r="I178" s="133"/>
      <c r="J178" s="134">
        <f>ROUND(I178*H178,2)</f>
        <v>0</v>
      </c>
      <c r="K178" s="130" t="s">
        <v>134</v>
      </c>
      <c r="L178" s="28"/>
      <c r="M178" s="135" t="s">
        <v>1</v>
      </c>
      <c r="N178" s="136" t="s">
        <v>45</v>
      </c>
      <c r="P178" s="137">
        <f>O178*H178</f>
        <v>0</v>
      </c>
      <c r="Q178" s="137">
        <v>0.20449000000000001</v>
      </c>
      <c r="R178" s="137">
        <f>Q178*H178</f>
        <v>43.760860000000001</v>
      </c>
      <c r="S178" s="137">
        <v>0</v>
      </c>
      <c r="T178" s="138">
        <f>S178*H178</f>
        <v>0</v>
      </c>
      <c r="AR178" s="139" t="s">
        <v>135</v>
      </c>
      <c r="AT178" s="139" t="s">
        <v>130</v>
      </c>
      <c r="AU178" s="139" t="s">
        <v>90</v>
      </c>
      <c r="AY178" s="13" t="s">
        <v>128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3" t="s">
        <v>88</v>
      </c>
      <c r="BK178" s="140">
        <f>ROUND(I178*H178,2)</f>
        <v>0</v>
      </c>
      <c r="BL178" s="13" t="s">
        <v>135</v>
      </c>
      <c r="BM178" s="139" t="s">
        <v>250</v>
      </c>
    </row>
    <row r="179" spans="2:65" s="1" customFormat="1" ht="19.5">
      <c r="B179" s="28"/>
      <c r="D179" s="141" t="s">
        <v>137</v>
      </c>
      <c r="F179" s="142" t="s">
        <v>249</v>
      </c>
      <c r="I179" s="143"/>
      <c r="L179" s="28"/>
      <c r="M179" s="144"/>
      <c r="T179" s="52"/>
      <c r="AT179" s="13" t="s">
        <v>137</v>
      </c>
      <c r="AU179" s="13" t="s">
        <v>90</v>
      </c>
    </row>
    <row r="180" spans="2:65" s="11" customFormat="1" ht="22.9" customHeight="1">
      <c r="B180" s="116"/>
      <c r="D180" s="117" t="s">
        <v>79</v>
      </c>
      <c r="E180" s="126" t="s">
        <v>143</v>
      </c>
      <c r="F180" s="126" t="s">
        <v>251</v>
      </c>
      <c r="I180" s="119"/>
      <c r="J180" s="127">
        <f>BK180</f>
        <v>0</v>
      </c>
      <c r="L180" s="116"/>
      <c r="M180" s="121"/>
      <c r="P180" s="122">
        <f>SUM(P181:P182)</f>
        <v>0</v>
      </c>
      <c r="R180" s="122">
        <f>SUM(R181:R182)</f>
        <v>0</v>
      </c>
      <c r="T180" s="123">
        <f>SUM(T181:T182)</f>
        <v>0</v>
      </c>
      <c r="AR180" s="117" t="s">
        <v>88</v>
      </c>
      <c r="AT180" s="124" t="s">
        <v>79</v>
      </c>
      <c r="AU180" s="124" t="s">
        <v>88</v>
      </c>
      <c r="AY180" s="117" t="s">
        <v>128</v>
      </c>
      <c r="BK180" s="125">
        <f>SUM(BK181:BK182)</f>
        <v>0</v>
      </c>
    </row>
    <row r="181" spans="2:65" s="1" customFormat="1" ht="21.75" customHeight="1">
      <c r="B181" s="28"/>
      <c r="C181" s="128" t="s">
        <v>252</v>
      </c>
      <c r="D181" s="128" t="s">
        <v>130</v>
      </c>
      <c r="E181" s="129" t="s">
        <v>253</v>
      </c>
      <c r="F181" s="130" t="s">
        <v>254</v>
      </c>
      <c r="G181" s="131" t="s">
        <v>162</v>
      </c>
      <c r="H181" s="132">
        <v>214</v>
      </c>
      <c r="I181" s="133"/>
      <c r="J181" s="134">
        <f>ROUND(I181*H181,2)</f>
        <v>0</v>
      </c>
      <c r="K181" s="130" t="s">
        <v>134</v>
      </c>
      <c r="L181" s="28"/>
      <c r="M181" s="135" t="s">
        <v>1</v>
      </c>
      <c r="N181" s="136" t="s">
        <v>45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135</v>
      </c>
      <c r="AT181" s="139" t="s">
        <v>130</v>
      </c>
      <c r="AU181" s="139" t="s">
        <v>90</v>
      </c>
      <c r="AY181" s="13" t="s">
        <v>128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3" t="s">
        <v>88</v>
      </c>
      <c r="BK181" s="140">
        <f>ROUND(I181*H181,2)</f>
        <v>0</v>
      </c>
      <c r="BL181" s="13" t="s">
        <v>135</v>
      </c>
      <c r="BM181" s="139" t="s">
        <v>255</v>
      </c>
    </row>
    <row r="182" spans="2:65" s="1" customFormat="1" ht="11.25">
      <c r="B182" s="28"/>
      <c r="D182" s="141" t="s">
        <v>137</v>
      </c>
      <c r="F182" s="142" t="s">
        <v>254</v>
      </c>
      <c r="I182" s="143"/>
      <c r="L182" s="28"/>
      <c r="M182" s="144"/>
      <c r="T182" s="52"/>
      <c r="AT182" s="13" t="s">
        <v>137</v>
      </c>
      <c r="AU182" s="13" t="s">
        <v>90</v>
      </c>
    </row>
    <row r="183" spans="2:65" s="11" customFormat="1" ht="22.9" customHeight="1">
      <c r="B183" s="116"/>
      <c r="D183" s="117" t="s">
        <v>79</v>
      </c>
      <c r="E183" s="126" t="s">
        <v>135</v>
      </c>
      <c r="F183" s="126" t="s">
        <v>256</v>
      </c>
      <c r="I183" s="119"/>
      <c r="J183" s="127">
        <f>BK183</f>
        <v>0</v>
      </c>
      <c r="L183" s="116"/>
      <c r="M183" s="121"/>
      <c r="P183" s="122">
        <f>SUM(P184:P211)</f>
        <v>0</v>
      </c>
      <c r="R183" s="122">
        <f>SUM(R184:R211)</f>
        <v>46.234868000000006</v>
      </c>
      <c r="T183" s="123">
        <f>SUM(T184:T211)</f>
        <v>0</v>
      </c>
      <c r="AR183" s="117" t="s">
        <v>88</v>
      </c>
      <c r="AT183" s="124" t="s">
        <v>79</v>
      </c>
      <c r="AU183" s="124" t="s">
        <v>88</v>
      </c>
      <c r="AY183" s="117" t="s">
        <v>128</v>
      </c>
      <c r="BK183" s="125">
        <f>SUM(BK184:BK211)</f>
        <v>0</v>
      </c>
    </row>
    <row r="184" spans="2:65" s="1" customFormat="1" ht="16.5" customHeight="1">
      <c r="B184" s="28"/>
      <c r="C184" s="128" t="s">
        <v>257</v>
      </c>
      <c r="D184" s="128" t="s">
        <v>130</v>
      </c>
      <c r="E184" s="129" t="s">
        <v>258</v>
      </c>
      <c r="F184" s="130" t="s">
        <v>259</v>
      </c>
      <c r="G184" s="131" t="s">
        <v>192</v>
      </c>
      <c r="H184" s="132">
        <v>24.46</v>
      </c>
      <c r="I184" s="133"/>
      <c r="J184" s="134">
        <f>ROUND(I184*H184,2)</f>
        <v>0</v>
      </c>
      <c r="K184" s="130" t="s">
        <v>134</v>
      </c>
      <c r="L184" s="28"/>
      <c r="M184" s="135" t="s">
        <v>1</v>
      </c>
      <c r="N184" s="136" t="s">
        <v>45</v>
      </c>
      <c r="P184" s="137">
        <f>O184*H184</f>
        <v>0</v>
      </c>
      <c r="Q184" s="137">
        <v>1.7034</v>
      </c>
      <c r="R184" s="137">
        <f>Q184*H184</f>
        <v>41.665164000000004</v>
      </c>
      <c r="S184" s="137">
        <v>0</v>
      </c>
      <c r="T184" s="138">
        <f>S184*H184</f>
        <v>0</v>
      </c>
      <c r="AR184" s="139" t="s">
        <v>135</v>
      </c>
      <c r="AT184" s="139" t="s">
        <v>130</v>
      </c>
      <c r="AU184" s="139" t="s">
        <v>90</v>
      </c>
      <c r="AY184" s="13" t="s">
        <v>128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3" t="s">
        <v>88</v>
      </c>
      <c r="BK184" s="140">
        <f>ROUND(I184*H184,2)</f>
        <v>0</v>
      </c>
      <c r="BL184" s="13" t="s">
        <v>135</v>
      </c>
      <c r="BM184" s="139" t="s">
        <v>260</v>
      </c>
    </row>
    <row r="185" spans="2:65" s="1" customFormat="1" ht="11.25">
      <c r="B185" s="28"/>
      <c r="D185" s="141" t="s">
        <v>137</v>
      </c>
      <c r="F185" s="142" t="s">
        <v>259</v>
      </c>
      <c r="I185" s="143"/>
      <c r="L185" s="28"/>
      <c r="M185" s="144"/>
      <c r="T185" s="52"/>
      <c r="AT185" s="13" t="s">
        <v>137</v>
      </c>
      <c r="AU185" s="13" t="s">
        <v>90</v>
      </c>
    </row>
    <row r="186" spans="2:65" s="1" customFormat="1" ht="16.5" customHeight="1">
      <c r="B186" s="28"/>
      <c r="C186" s="128" t="s">
        <v>261</v>
      </c>
      <c r="D186" s="128" t="s">
        <v>130</v>
      </c>
      <c r="E186" s="129" t="s">
        <v>262</v>
      </c>
      <c r="F186" s="130" t="s">
        <v>263</v>
      </c>
      <c r="G186" s="131" t="s">
        <v>192</v>
      </c>
      <c r="H186" s="132">
        <v>1.98</v>
      </c>
      <c r="I186" s="133"/>
      <c r="J186" s="134">
        <f>ROUND(I186*H186,2)</f>
        <v>0</v>
      </c>
      <c r="K186" s="130" t="s">
        <v>134</v>
      </c>
      <c r="L186" s="28"/>
      <c r="M186" s="135" t="s">
        <v>1</v>
      </c>
      <c r="N186" s="136" t="s">
        <v>45</v>
      </c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AR186" s="139" t="s">
        <v>135</v>
      </c>
      <c r="AT186" s="139" t="s">
        <v>130</v>
      </c>
      <c r="AU186" s="139" t="s">
        <v>90</v>
      </c>
      <c r="AY186" s="13" t="s">
        <v>128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3" t="s">
        <v>88</v>
      </c>
      <c r="BK186" s="140">
        <f>ROUND(I186*H186,2)</f>
        <v>0</v>
      </c>
      <c r="BL186" s="13" t="s">
        <v>135</v>
      </c>
      <c r="BM186" s="139" t="s">
        <v>264</v>
      </c>
    </row>
    <row r="187" spans="2:65" s="1" customFormat="1" ht="19.5">
      <c r="B187" s="28"/>
      <c r="D187" s="141" t="s">
        <v>137</v>
      </c>
      <c r="F187" s="142" t="s">
        <v>265</v>
      </c>
      <c r="I187" s="143"/>
      <c r="L187" s="28"/>
      <c r="M187" s="144"/>
      <c r="T187" s="52"/>
      <c r="AT187" s="13" t="s">
        <v>137</v>
      </c>
      <c r="AU187" s="13" t="s">
        <v>90</v>
      </c>
    </row>
    <row r="188" spans="2:65" s="1" customFormat="1" ht="24.2" customHeight="1">
      <c r="B188" s="28"/>
      <c r="C188" s="128" t="s">
        <v>266</v>
      </c>
      <c r="D188" s="128" t="s">
        <v>130</v>
      </c>
      <c r="E188" s="129" t="s">
        <v>267</v>
      </c>
      <c r="F188" s="130" t="s">
        <v>268</v>
      </c>
      <c r="G188" s="131" t="s">
        <v>269</v>
      </c>
      <c r="H188" s="132">
        <v>156.80000000000001</v>
      </c>
      <c r="I188" s="133"/>
      <c r="J188" s="134">
        <f>ROUND(I188*H188,2)</f>
        <v>0</v>
      </c>
      <c r="K188" s="130" t="s">
        <v>134</v>
      </c>
      <c r="L188" s="28"/>
      <c r="M188" s="135" t="s">
        <v>1</v>
      </c>
      <c r="N188" s="136" t="s">
        <v>45</v>
      </c>
      <c r="P188" s="137">
        <f>O188*H188</f>
        <v>0</v>
      </c>
      <c r="Q188" s="137">
        <v>1.65E-3</v>
      </c>
      <c r="R188" s="137">
        <f>Q188*H188</f>
        <v>0.25872000000000001</v>
      </c>
      <c r="S188" s="137">
        <v>0</v>
      </c>
      <c r="T188" s="138">
        <f>S188*H188</f>
        <v>0</v>
      </c>
      <c r="AR188" s="139" t="s">
        <v>135</v>
      </c>
      <c r="AT188" s="139" t="s">
        <v>130</v>
      </c>
      <c r="AU188" s="139" t="s">
        <v>90</v>
      </c>
      <c r="AY188" s="13" t="s">
        <v>128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3" t="s">
        <v>88</v>
      </c>
      <c r="BK188" s="140">
        <f>ROUND(I188*H188,2)</f>
        <v>0</v>
      </c>
      <c r="BL188" s="13" t="s">
        <v>135</v>
      </c>
      <c r="BM188" s="139" t="s">
        <v>270</v>
      </c>
    </row>
    <row r="189" spans="2:65" s="1" customFormat="1" ht="11.25">
      <c r="B189" s="28"/>
      <c r="D189" s="141" t="s">
        <v>137</v>
      </c>
      <c r="F189" s="142" t="s">
        <v>268</v>
      </c>
      <c r="I189" s="143"/>
      <c r="L189" s="28"/>
      <c r="M189" s="144"/>
      <c r="T189" s="52"/>
      <c r="AT189" s="13" t="s">
        <v>137</v>
      </c>
      <c r="AU189" s="13" t="s">
        <v>90</v>
      </c>
    </row>
    <row r="190" spans="2:65" s="1" customFormat="1" ht="16.5" customHeight="1">
      <c r="B190" s="28"/>
      <c r="C190" s="145" t="s">
        <v>271</v>
      </c>
      <c r="D190" s="145" t="s">
        <v>234</v>
      </c>
      <c r="E190" s="146" t="s">
        <v>272</v>
      </c>
      <c r="F190" s="147" t="s">
        <v>273</v>
      </c>
      <c r="G190" s="148" t="s">
        <v>269</v>
      </c>
      <c r="H190" s="149">
        <v>156.80000000000001</v>
      </c>
      <c r="I190" s="150"/>
      <c r="J190" s="151">
        <f>ROUND(I190*H190,2)</f>
        <v>0</v>
      </c>
      <c r="K190" s="147" t="s">
        <v>134</v>
      </c>
      <c r="L190" s="152"/>
      <c r="M190" s="153" t="s">
        <v>1</v>
      </c>
      <c r="N190" s="154" t="s">
        <v>45</v>
      </c>
      <c r="P190" s="137">
        <f>O190*H190</f>
        <v>0</v>
      </c>
      <c r="Q190" s="137">
        <v>0.02</v>
      </c>
      <c r="R190" s="137">
        <f>Q190*H190</f>
        <v>3.1360000000000001</v>
      </c>
      <c r="S190" s="137">
        <v>0</v>
      </c>
      <c r="T190" s="138">
        <f>S190*H190</f>
        <v>0</v>
      </c>
      <c r="AR190" s="139" t="s">
        <v>165</v>
      </c>
      <c r="AT190" s="139" t="s">
        <v>234</v>
      </c>
      <c r="AU190" s="139" t="s">
        <v>90</v>
      </c>
      <c r="AY190" s="13" t="s">
        <v>128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3" t="s">
        <v>88</v>
      </c>
      <c r="BK190" s="140">
        <f>ROUND(I190*H190,2)</f>
        <v>0</v>
      </c>
      <c r="BL190" s="13" t="s">
        <v>135</v>
      </c>
      <c r="BM190" s="139" t="s">
        <v>274</v>
      </c>
    </row>
    <row r="191" spans="2:65" s="1" customFormat="1" ht="11.25">
      <c r="B191" s="28"/>
      <c r="D191" s="141" t="s">
        <v>137</v>
      </c>
      <c r="F191" s="142" t="s">
        <v>273</v>
      </c>
      <c r="I191" s="143"/>
      <c r="L191" s="28"/>
      <c r="M191" s="144"/>
      <c r="T191" s="52"/>
      <c r="AT191" s="13" t="s">
        <v>137</v>
      </c>
      <c r="AU191" s="13" t="s">
        <v>90</v>
      </c>
    </row>
    <row r="192" spans="2:65" s="1" customFormat="1" ht="24.2" customHeight="1">
      <c r="B192" s="28"/>
      <c r="C192" s="128" t="s">
        <v>275</v>
      </c>
      <c r="D192" s="128" t="s">
        <v>130</v>
      </c>
      <c r="E192" s="129" t="s">
        <v>276</v>
      </c>
      <c r="F192" s="130" t="s">
        <v>277</v>
      </c>
      <c r="G192" s="131" t="s">
        <v>269</v>
      </c>
      <c r="H192" s="132">
        <v>3</v>
      </c>
      <c r="I192" s="133"/>
      <c r="J192" s="134">
        <f>ROUND(I192*H192,2)</f>
        <v>0</v>
      </c>
      <c r="K192" s="130" t="s">
        <v>134</v>
      </c>
      <c r="L192" s="28"/>
      <c r="M192" s="135" t="s">
        <v>1</v>
      </c>
      <c r="N192" s="136" t="s">
        <v>45</v>
      </c>
      <c r="P192" s="137">
        <f>O192*H192</f>
        <v>0</v>
      </c>
      <c r="Q192" s="137">
        <v>8.7419999999999998E-2</v>
      </c>
      <c r="R192" s="137">
        <f>Q192*H192</f>
        <v>0.26225999999999999</v>
      </c>
      <c r="S192" s="137">
        <v>0</v>
      </c>
      <c r="T192" s="138">
        <f>S192*H192</f>
        <v>0</v>
      </c>
      <c r="AR192" s="139" t="s">
        <v>135</v>
      </c>
      <c r="AT192" s="139" t="s">
        <v>130</v>
      </c>
      <c r="AU192" s="139" t="s">
        <v>90</v>
      </c>
      <c r="AY192" s="13" t="s">
        <v>128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3" t="s">
        <v>88</v>
      </c>
      <c r="BK192" s="140">
        <f>ROUND(I192*H192,2)</f>
        <v>0</v>
      </c>
      <c r="BL192" s="13" t="s">
        <v>135</v>
      </c>
      <c r="BM192" s="139" t="s">
        <v>278</v>
      </c>
    </row>
    <row r="193" spans="2:65" s="1" customFormat="1" ht="19.5">
      <c r="B193" s="28"/>
      <c r="D193" s="141" t="s">
        <v>137</v>
      </c>
      <c r="F193" s="142" t="s">
        <v>279</v>
      </c>
      <c r="I193" s="143"/>
      <c r="L193" s="28"/>
      <c r="M193" s="144"/>
      <c r="T193" s="52"/>
      <c r="AT193" s="13" t="s">
        <v>137</v>
      </c>
      <c r="AU193" s="13" t="s">
        <v>90</v>
      </c>
    </row>
    <row r="194" spans="2:65" s="1" customFormat="1" ht="24.2" customHeight="1">
      <c r="B194" s="28"/>
      <c r="C194" s="145" t="s">
        <v>280</v>
      </c>
      <c r="D194" s="145" t="s">
        <v>234</v>
      </c>
      <c r="E194" s="146" t="s">
        <v>281</v>
      </c>
      <c r="F194" s="147" t="s">
        <v>282</v>
      </c>
      <c r="G194" s="148" t="s">
        <v>269</v>
      </c>
      <c r="H194" s="149">
        <v>1</v>
      </c>
      <c r="I194" s="150"/>
      <c r="J194" s="151">
        <f>ROUND(I194*H194,2)</f>
        <v>0</v>
      </c>
      <c r="K194" s="147" t="s">
        <v>134</v>
      </c>
      <c r="L194" s="152"/>
      <c r="M194" s="153" t="s">
        <v>1</v>
      </c>
      <c r="N194" s="154" t="s">
        <v>45</v>
      </c>
      <c r="P194" s="137">
        <f>O194*H194</f>
        <v>0</v>
      </c>
      <c r="Q194" s="137">
        <v>2.8000000000000001E-2</v>
      </c>
      <c r="R194" s="137">
        <f>Q194*H194</f>
        <v>2.8000000000000001E-2</v>
      </c>
      <c r="S194" s="137">
        <v>0</v>
      </c>
      <c r="T194" s="138">
        <f>S194*H194</f>
        <v>0</v>
      </c>
      <c r="AR194" s="139" t="s">
        <v>165</v>
      </c>
      <c r="AT194" s="139" t="s">
        <v>234</v>
      </c>
      <c r="AU194" s="139" t="s">
        <v>90</v>
      </c>
      <c r="AY194" s="13" t="s">
        <v>128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3" t="s">
        <v>88</v>
      </c>
      <c r="BK194" s="140">
        <f>ROUND(I194*H194,2)</f>
        <v>0</v>
      </c>
      <c r="BL194" s="13" t="s">
        <v>135</v>
      </c>
      <c r="BM194" s="139" t="s">
        <v>283</v>
      </c>
    </row>
    <row r="195" spans="2:65" s="1" customFormat="1" ht="11.25">
      <c r="B195" s="28"/>
      <c r="D195" s="141" t="s">
        <v>137</v>
      </c>
      <c r="F195" s="142" t="s">
        <v>282</v>
      </c>
      <c r="I195" s="143"/>
      <c r="L195" s="28"/>
      <c r="M195" s="144"/>
      <c r="T195" s="52"/>
      <c r="AT195" s="13" t="s">
        <v>137</v>
      </c>
      <c r="AU195" s="13" t="s">
        <v>90</v>
      </c>
    </row>
    <row r="196" spans="2:65" s="1" customFormat="1" ht="24.2" customHeight="1">
      <c r="B196" s="28"/>
      <c r="C196" s="145" t="s">
        <v>284</v>
      </c>
      <c r="D196" s="145" t="s">
        <v>234</v>
      </c>
      <c r="E196" s="146" t="s">
        <v>285</v>
      </c>
      <c r="F196" s="147" t="s">
        <v>286</v>
      </c>
      <c r="G196" s="148" t="s">
        <v>269</v>
      </c>
      <c r="H196" s="149">
        <v>1</v>
      </c>
      <c r="I196" s="150"/>
      <c r="J196" s="151">
        <f>ROUND(I196*H196,2)</f>
        <v>0</v>
      </c>
      <c r="K196" s="147" t="s">
        <v>134</v>
      </c>
      <c r="L196" s="152"/>
      <c r="M196" s="153" t="s">
        <v>1</v>
      </c>
      <c r="N196" s="154" t="s">
        <v>45</v>
      </c>
      <c r="P196" s="137">
        <f>O196*H196</f>
        <v>0</v>
      </c>
      <c r="Q196" s="137">
        <v>5.0999999999999997E-2</v>
      </c>
      <c r="R196" s="137">
        <f>Q196*H196</f>
        <v>5.0999999999999997E-2</v>
      </c>
      <c r="S196" s="137">
        <v>0</v>
      </c>
      <c r="T196" s="138">
        <f>S196*H196</f>
        <v>0</v>
      </c>
      <c r="AR196" s="139" t="s">
        <v>165</v>
      </c>
      <c r="AT196" s="139" t="s">
        <v>234</v>
      </c>
      <c r="AU196" s="139" t="s">
        <v>90</v>
      </c>
      <c r="AY196" s="13" t="s">
        <v>128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3" t="s">
        <v>88</v>
      </c>
      <c r="BK196" s="140">
        <f>ROUND(I196*H196,2)</f>
        <v>0</v>
      </c>
      <c r="BL196" s="13" t="s">
        <v>135</v>
      </c>
      <c r="BM196" s="139" t="s">
        <v>287</v>
      </c>
    </row>
    <row r="197" spans="2:65" s="1" customFormat="1" ht="11.25">
      <c r="B197" s="28"/>
      <c r="D197" s="141" t="s">
        <v>137</v>
      </c>
      <c r="F197" s="142" t="s">
        <v>286</v>
      </c>
      <c r="I197" s="143"/>
      <c r="L197" s="28"/>
      <c r="M197" s="144"/>
      <c r="T197" s="52"/>
      <c r="AT197" s="13" t="s">
        <v>137</v>
      </c>
      <c r="AU197" s="13" t="s">
        <v>90</v>
      </c>
    </row>
    <row r="198" spans="2:65" s="1" customFormat="1" ht="24.2" customHeight="1">
      <c r="B198" s="28"/>
      <c r="C198" s="145" t="s">
        <v>288</v>
      </c>
      <c r="D198" s="145" t="s">
        <v>234</v>
      </c>
      <c r="E198" s="146" t="s">
        <v>289</v>
      </c>
      <c r="F198" s="147" t="s">
        <v>290</v>
      </c>
      <c r="G198" s="148" t="s">
        <v>269</v>
      </c>
      <c r="H198" s="149">
        <v>1</v>
      </c>
      <c r="I198" s="150"/>
      <c r="J198" s="151">
        <f>ROUND(I198*H198,2)</f>
        <v>0</v>
      </c>
      <c r="K198" s="147" t="s">
        <v>134</v>
      </c>
      <c r="L198" s="152"/>
      <c r="M198" s="153" t="s">
        <v>1</v>
      </c>
      <c r="N198" s="154" t="s">
        <v>45</v>
      </c>
      <c r="P198" s="137">
        <f>O198*H198</f>
        <v>0</v>
      </c>
      <c r="Q198" s="137">
        <v>6.8000000000000005E-2</v>
      </c>
      <c r="R198" s="137">
        <f>Q198*H198</f>
        <v>6.8000000000000005E-2</v>
      </c>
      <c r="S198" s="137">
        <v>0</v>
      </c>
      <c r="T198" s="138">
        <f>S198*H198</f>
        <v>0</v>
      </c>
      <c r="AR198" s="139" t="s">
        <v>165</v>
      </c>
      <c r="AT198" s="139" t="s">
        <v>234</v>
      </c>
      <c r="AU198" s="139" t="s">
        <v>90</v>
      </c>
      <c r="AY198" s="13" t="s">
        <v>128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3" t="s">
        <v>88</v>
      </c>
      <c r="BK198" s="140">
        <f>ROUND(I198*H198,2)</f>
        <v>0</v>
      </c>
      <c r="BL198" s="13" t="s">
        <v>135</v>
      </c>
      <c r="BM198" s="139" t="s">
        <v>291</v>
      </c>
    </row>
    <row r="199" spans="2:65" s="1" customFormat="1" ht="11.25">
      <c r="B199" s="28"/>
      <c r="D199" s="141" t="s">
        <v>137</v>
      </c>
      <c r="F199" s="142" t="s">
        <v>290</v>
      </c>
      <c r="I199" s="143"/>
      <c r="L199" s="28"/>
      <c r="M199" s="144"/>
      <c r="T199" s="52"/>
      <c r="AT199" s="13" t="s">
        <v>137</v>
      </c>
      <c r="AU199" s="13" t="s">
        <v>90</v>
      </c>
    </row>
    <row r="200" spans="2:65" s="1" customFormat="1" ht="21.75" customHeight="1">
      <c r="B200" s="28"/>
      <c r="C200" s="128" t="s">
        <v>292</v>
      </c>
      <c r="D200" s="128" t="s">
        <v>130</v>
      </c>
      <c r="E200" s="129" t="s">
        <v>293</v>
      </c>
      <c r="F200" s="130" t="s">
        <v>294</v>
      </c>
      <c r="G200" s="131" t="s">
        <v>269</v>
      </c>
      <c r="H200" s="132">
        <v>1</v>
      </c>
      <c r="I200" s="133"/>
      <c r="J200" s="134">
        <f>ROUND(I200*H200,2)</f>
        <v>0</v>
      </c>
      <c r="K200" s="130" t="s">
        <v>134</v>
      </c>
      <c r="L200" s="28"/>
      <c r="M200" s="135" t="s">
        <v>1</v>
      </c>
      <c r="N200" s="136" t="s">
        <v>45</v>
      </c>
      <c r="P200" s="137">
        <f>O200*H200</f>
        <v>0</v>
      </c>
      <c r="Q200" s="137">
        <v>8.7419999999999998E-2</v>
      </c>
      <c r="R200" s="137">
        <f>Q200*H200</f>
        <v>8.7419999999999998E-2</v>
      </c>
      <c r="S200" s="137">
        <v>0</v>
      </c>
      <c r="T200" s="138">
        <f>S200*H200</f>
        <v>0</v>
      </c>
      <c r="AR200" s="139" t="s">
        <v>135</v>
      </c>
      <c r="AT200" s="139" t="s">
        <v>130</v>
      </c>
      <c r="AU200" s="139" t="s">
        <v>90</v>
      </c>
      <c r="AY200" s="13" t="s">
        <v>128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3" t="s">
        <v>88</v>
      </c>
      <c r="BK200" s="140">
        <f>ROUND(I200*H200,2)</f>
        <v>0</v>
      </c>
      <c r="BL200" s="13" t="s">
        <v>135</v>
      </c>
      <c r="BM200" s="139" t="s">
        <v>295</v>
      </c>
    </row>
    <row r="201" spans="2:65" s="1" customFormat="1" ht="19.5">
      <c r="B201" s="28"/>
      <c r="D201" s="141" t="s">
        <v>137</v>
      </c>
      <c r="F201" s="142" t="s">
        <v>296</v>
      </c>
      <c r="I201" s="143"/>
      <c r="L201" s="28"/>
      <c r="M201" s="144"/>
      <c r="T201" s="52"/>
      <c r="AT201" s="13" t="s">
        <v>137</v>
      </c>
      <c r="AU201" s="13" t="s">
        <v>90</v>
      </c>
    </row>
    <row r="202" spans="2:65" s="1" customFormat="1" ht="24.2" customHeight="1">
      <c r="B202" s="28"/>
      <c r="C202" s="145" t="s">
        <v>297</v>
      </c>
      <c r="D202" s="145" t="s">
        <v>234</v>
      </c>
      <c r="E202" s="146" t="s">
        <v>298</v>
      </c>
      <c r="F202" s="147" t="s">
        <v>299</v>
      </c>
      <c r="G202" s="148" t="s">
        <v>269</v>
      </c>
      <c r="H202" s="149">
        <v>1</v>
      </c>
      <c r="I202" s="150"/>
      <c r="J202" s="151">
        <f>ROUND(I202*H202,2)</f>
        <v>0</v>
      </c>
      <c r="K202" s="147" t="s">
        <v>134</v>
      </c>
      <c r="L202" s="152"/>
      <c r="M202" s="153" t="s">
        <v>1</v>
      </c>
      <c r="N202" s="154" t="s">
        <v>45</v>
      </c>
      <c r="P202" s="137">
        <f>O202*H202</f>
        <v>0</v>
      </c>
      <c r="Q202" s="137">
        <v>8.1000000000000003E-2</v>
      </c>
      <c r="R202" s="137">
        <f>Q202*H202</f>
        <v>8.1000000000000003E-2</v>
      </c>
      <c r="S202" s="137">
        <v>0</v>
      </c>
      <c r="T202" s="138">
        <f>S202*H202</f>
        <v>0</v>
      </c>
      <c r="AR202" s="139" t="s">
        <v>165</v>
      </c>
      <c r="AT202" s="139" t="s">
        <v>234</v>
      </c>
      <c r="AU202" s="139" t="s">
        <v>90</v>
      </c>
      <c r="AY202" s="13" t="s">
        <v>128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3" t="s">
        <v>88</v>
      </c>
      <c r="BK202" s="140">
        <f>ROUND(I202*H202,2)</f>
        <v>0</v>
      </c>
      <c r="BL202" s="13" t="s">
        <v>135</v>
      </c>
      <c r="BM202" s="139" t="s">
        <v>300</v>
      </c>
    </row>
    <row r="203" spans="2:65" s="1" customFormat="1" ht="11.25">
      <c r="B203" s="28"/>
      <c r="D203" s="141" t="s">
        <v>137</v>
      </c>
      <c r="F203" s="142" t="s">
        <v>299</v>
      </c>
      <c r="I203" s="143"/>
      <c r="L203" s="28"/>
      <c r="M203" s="144"/>
      <c r="T203" s="52"/>
      <c r="AT203" s="13" t="s">
        <v>137</v>
      </c>
      <c r="AU203" s="13" t="s">
        <v>90</v>
      </c>
    </row>
    <row r="204" spans="2:65" s="1" customFormat="1" ht="24.2" customHeight="1">
      <c r="B204" s="28"/>
      <c r="C204" s="128" t="s">
        <v>301</v>
      </c>
      <c r="D204" s="128" t="s">
        <v>130</v>
      </c>
      <c r="E204" s="129" t="s">
        <v>302</v>
      </c>
      <c r="F204" s="130" t="s">
        <v>303</v>
      </c>
      <c r="G204" s="131" t="s">
        <v>192</v>
      </c>
      <c r="H204" s="132">
        <v>0.67500000000000004</v>
      </c>
      <c r="I204" s="133"/>
      <c r="J204" s="134">
        <f>ROUND(I204*H204,2)</f>
        <v>0</v>
      </c>
      <c r="K204" s="130" t="s">
        <v>134</v>
      </c>
      <c r="L204" s="28"/>
      <c r="M204" s="135" t="s">
        <v>1</v>
      </c>
      <c r="N204" s="136" t="s">
        <v>45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135</v>
      </c>
      <c r="AT204" s="139" t="s">
        <v>130</v>
      </c>
      <c r="AU204" s="139" t="s">
        <v>90</v>
      </c>
      <c r="AY204" s="13" t="s">
        <v>128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3" t="s">
        <v>88</v>
      </c>
      <c r="BK204" s="140">
        <f>ROUND(I204*H204,2)</f>
        <v>0</v>
      </c>
      <c r="BL204" s="13" t="s">
        <v>135</v>
      </c>
      <c r="BM204" s="139" t="s">
        <v>304</v>
      </c>
    </row>
    <row r="205" spans="2:65" s="1" customFormat="1" ht="11.25">
      <c r="B205" s="28"/>
      <c r="D205" s="141" t="s">
        <v>137</v>
      </c>
      <c r="F205" s="142" t="s">
        <v>303</v>
      </c>
      <c r="I205" s="143"/>
      <c r="L205" s="28"/>
      <c r="M205" s="144"/>
      <c r="T205" s="52"/>
      <c r="AT205" s="13" t="s">
        <v>137</v>
      </c>
      <c r="AU205" s="13" t="s">
        <v>90</v>
      </c>
    </row>
    <row r="206" spans="2:65" s="1" customFormat="1" ht="24.2" customHeight="1">
      <c r="B206" s="28"/>
      <c r="C206" s="128" t="s">
        <v>305</v>
      </c>
      <c r="D206" s="128" t="s">
        <v>130</v>
      </c>
      <c r="E206" s="129" t="s">
        <v>306</v>
      </c>
      <c r="F206" s="130" t="s">
        <v>307</v>
      </c>
      <c r="G206" s="131" t="s">
        <v>192</v>
      </c>
      <c r="H206" s="132">
        <v>22.74</v>
      </c>
      <c r="I206" s="133"/>
      <c r="J206" s="134">
        <f>ROUND(I206*H206,2)</f>
        <v>0</v>
      </c>
      <c r="K206" s="130" t="s">
        <v>134</v>
      </c>
      <c r="L206" s="28"/>
      <c r="M206" s="135" t="s">
        <v>1</v>
      </c>
      <c r="N206" s="136" t="s">
        <v>45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135</v>
      </c>
      <c r="AT206" s="139" t="s">
        <v>130</v>
      </c>
      <c r="AU206" s="139" t="s">
        <v>90</v>
      </c>
      <c r="AY206" s="13" t="s">
        <v>128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3" t="s">
        <v>88</v>
      </c>
      <c r="BK206" s="140">
        <f>ROUND(I206*H206,2)</f>
        <v>0</v>
      </c>
      <c r="BL206" s="13" t="s">
        <v>135</v>
      </c>
      <c r="BM206" s="139" t="s">
        <v>308</v>
      </c>
    </row>
    <row r="207" spans="2:65" s="1" customFormat="1" ht="11.25">
      <c r="B207" s="28"/>
      <c r="D207" s="141" t="s">
        <v>137</v>
      </c>
      <c r="F207" s="142" t="s">
        <v>307</v>
      </c>
      <c r="I207" s="143"/>
      <c r="L207" s="28"/>
      <c r="M207" s="144"/>
      <c r="T207" s="52"/>
      <c r="AT207" s="13" t="s">
        <v>137</v>
      </c>
      <c r="AU207" s="13" t="s">
        <v>90</v>
      </c>
    </row>
    <row r="208" spans="2:65" s="1" customFormat="1" ht="33" customHeight="1">
      <c r="B208" s="28"/>
      <c r="C208" s="128" t="s">
        <v>309</v>
      </c>
      <c r="D208" s="128" t="s">
        <v>130</v>
      </c>
      <c r="E208" s="129" t="s">
        <v>310</v>
      </c>
      <c r="F208" s="130" t="s">
        <v>311</v>
      </c>
      <c r="G208" s="131" t="s">
        <v>133</v>
      </c>
      <c r="H208" s="132">
        <v>75.8</v>
      </c>
      <c r="I208" s="133"/>
      <c r="J208" s="134">
        <f>ROUND(I208*H208,2)</f>
        <v>0</v>
      </c>
      <c r="K208" s="130" t="s">
        <v>134</v>
      </c>
      <c r="L208" s="28"/>
      <c r="M208" s="135" t="s">
        <v>1</v>
      </c>
      <c r="N208" s="136" t="s">
        <v>45</v>
      </c>
      <c r="P208" s="137">
        <f>O208*H208</f>
        <v>0</v>
      </c>
      <c r="Q208" s="137">
        <v>7.8799999999999999E-3</v>
      </c>
      <c r="R208" s="137">
        <f>Q208*H208</f>
        <v>0.59730399999999995</v>
      </c>
      <c r="S208" s="137">
        <v>0</v>
      </c>
      <c r="T208" s="138">
        <f>S208*H208</f>
        <v>0</v>
      </c>
      <c r="AR208" s="139" t="s">
        <v>135</v>
      </c>
      <c r="AT208" s="139" t="s">
        <v>130</v>
      </c>
      <c r="AU208" s="139" t="s">
        <v>90</v>
      </c>
      <c r="AY208" s="13" t="s">
        <v>128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3" t="s">
        <v>88</v>
      </c>
      <c r="BK208" s="140">
        <f>ROUND(I208*H208,2)</f>
        <v>0</v>
      </c>
      <c r="BL208" s="13" t="s">
        <v>135</v>
      </c>
      <c r="BM208" s="139" t="s">
        <v>312</v>
      </c>
    </row>
    <row r="209" spans="2:65" s="1" customFormat="1" ht="29.25">
      <c r="B209" s="28"/>
      <c r="D209" s="141" t="s">
        <v>137</v>
      </c>
      <c r="F209" s="142" t="s">
        <v>313</v>
      </c>
      <c r="I209" s="143"/>
      <c r="L209" s="28"/>
      <c r="M209" s="144"/>
      <c r="T209" s="52"/>
      <c r="AT209" s="13" t="s">
        <v>137</v>
      </c>
      <c r="AU209" s="13" t="s">
        <v>90</v>
      </c>
    </row>
    <row r="210" spans="2:65" s="1" customFormat="1" ht="37.9" customHeight="1">
      <c r="B210" s="28"/>
      <c r="C210" s="128" t="s">
        <v>314</v>
      </c>
      <c r="D210" s="128" t="s">
        <v>130</v>
      </c>
      <c r="E210" s="129" t="s">
        <v>315</v>
      </c>
      <c r="F210" s="130" t="s">
        <v>316</v>
      </c>
      <c r="G210" s="131" t="s">
        <v>133</v>
      </c>
      <c r="H210" s="132">
        <v>75.8</v>
      </c>
      <c r="I210" s="133"/>
      <c r="J210" s="134">
        <f>ROUND(I210*H210,2)</f>
        <v>0</v>
      </c>
      <c r="K210" s="130" t="s">
        <v>134</v>
      </c>
      <c r="L210" s="28"/>
      <c r="M210" s="135" t="s">
        <v>1</v>
      </c>
      <c r="N210" s="136" t="s">
        <v>45</v>
      </c>
      <c r="P210" s="137">
        <f>O210*H210</f>
        <v>0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135</v>
      </c>
      <c r="AT210" s="139" t="s">
        <v>130</v>
      </c>
      <c r="AU210" s="139" t="s">
        <v>90</v>
      </c>
      <c r="AY210" s="13" t="s">
        <v>128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3" t="s">
        <v>88</v>
      </c>
      <c r="BK210" s="140">
        <f>ROUND(I210*H210,2)</f>
        <v>0</v>
      </c>
      <c r="BL210" s="13" t="s">
        <v>135</v>
      </c>
      <c r="BM210" s="139" t="s">
        <v>317</v>
      </c>
    </row>
    <row r="211" spans="2:65" s="1" customFormat="1" ht="29.25">
      <c r="B211" s="28"/>
      <c r="D211" s="141" t="s">
        <v>137</v>
      </c>
      <c r="F211" s="142" t="s">
        <v>318</v>
      </c>
      <c r="I211" s="143"/>
      <c r="L211" s="28"/>
      <c r="M211" s="144"/>
      <c r="T211" s="52"/>
      <c r="AT211" s="13" t="s">
        <v>137</v>
      </c>
      <c r="AU211" s="13" t="s">
        <v>90</v>
      </c>
    </row>
    <row r="212" spans="2:65" s="11" customFormat="1" ht="22.9" customHeight="1">
      <c r="B212" s="116"/>
      <c r="D212" s="117" t="s">
        <v>79</v>
      </c>
      <c r="E212" s="126" t="s">
        <v>149</v>
      </c>
      <c r="F212" s="126" t="s">
        <v>319</v>
      </c>
      <c r="I212" s="119"/>
      <c r="J212" s="127">
        <f>BK212</f>
        <v>0</v>
      </c>
      <c r="L212" s="116"/>
      <c r="M212" s="121"/>
      <c r="P212" s="122">
        <f>SUM(P213:P228)</f>
        <v>0</v>
      </c>
      <c r="R212" s="122">
        <f>SUM(R213:R228)</f>
        <v>0.17366599999999999</v>
      </c>
      <c r="T212" s="123">
        <f>SUM(T213:T228)</f>
        <v>0</v>
      </c>
      <c r="AR212" s="117" t="s">
        <v>88</v>
      </c>
      <c r="AT212" s="124" t="s">
        <v>79</v>
      </c>
      <c r="AU212" s="124" t="s">
        <v>88</v>
      </c>
      <c r="AY212" s="117" t="s">
        <v>128</v>
      </c>
      <c r="BK212" s="125">
        <f>SUM(BK213:BK228)</f>
        <v>0</v>
      </c>
    </row>
    <row r="213" spans="2:65" s="1" customFormat="1" ht="16.5" customHeight="1">
      <c r="B213" s="28"/>
      <c r="C213" s="128" t="s">
        <v>320</v>
      </c>
      <c r="D213" s="128" t="s">
        <v>130</v>
      </c>
      <c r="E213" s="129" t="s">
        <v>321</v>
      </c>
      <c r="F213" s="130" t="s">
        <v>322</v>
      </c>
      <c r="G213" s="131" t="s">
        <v>133</v>
      </c>
      <c r="H213" s="132">
        <v>244.6</v>
      </c>
      <c r="I213" s="133"/>
      <c r="J213" s="134">
        <f>ROUND(I213*H213,2)</f>
        <v>0</v>
      </c>
      <c r="K213" s="130" t="s">
        <v>134</v>
      </c>
      <c r="L213" s="28"/>
      <c r="M213" s="135" t="s">
        <v>1</v>
      </c>
      <c r="N213" s="136" t="s">
        <v>45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135</v>
      </c>
      <c r="AT213" s="139" t="s">
        <v>130</v>
      </c>
      <c r="AU213" s="139" t="s">
        <v>90</v>
      </c>
      <c r="AY213" s="13" t="s">
        <v>128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3" t="s">
        <v>88</v>
      </c>
      <c r="BK213" s="140">
        <f>ROUND(I213*H213,2)</f>
        <v>0</v>
      </c>
      <c r="BL213" s="13" t="s">
        <v>135</v>
      </c>
      <c r="BM213" s="139" t="s">
        <v>323</v>
      </c>
    </row>
    <row r="214" spans="2:65" s="1" customFormat="1" ht="11.25">
      <c r="B214" s="28"/>
      <c r="D214" s="141" t="s">
        <v>137</v>
      </c>
      <c r="F214" s="142" t="s">
        <v>322</v>
      </c>
      <c r="I214" s="143"/>
      <c r="L214" s="28"/>
      <c r="M214" s="144"/>
      <c r="T214" s="52"/>
      <c r="AT214" s="13" t="s">
        <v>137</v>
      </c>
      <c r="AU214" s="13" t="s">
        <v>90</v>
      </c>
    </row>
    <row r="215" spans="2:65" s="1" customFormat="1" ht="24.2" customHeight="1">
      <c r="B215" s="28"/>
      <c r="C215" s="128" t="s">
        <v>324</v>
      </c>
      <c r="D215" s="128" t="s">
        <v>130</v>
      </c>
      <c r="E215" s="129" t="s">
        <v>325</v>
      </c>
      <c r="F215" s="130" t="s">
        <v>326</v>
      </c>
      <c r="G215" s="131" t="s">
        <v>133</v>
      </c>
      <c r="H215" s="132">
        <v>244.6</v>
      </c>
      <c r="I215" s="133"/>
      <c r="J215" s="134">
        <f>ROUND(I215*H215,2)</f>
        <v>0</v>
      </c>
      <c r="K215" s="130" t="s">
        <v>134</v>
      </c>
      <c r="L215" s="28"/>
      <c r="M215" s="135" t="s">
        <v>1</v>
      </c>
      <c r="N215" s="136" t="s">
        <v>45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39" t="s">
        <v>135</v>
      </c>
      <c r="AT215" s="139" t="s">
        <v>130</v>
      </c>
      <c r="AU215" s="139" t="s">
        <v>90</v>
      </c>
      <c r="AY215" s="13" t="s">
        <v>128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3" t="s">
        <v>88</v>
      </c>
      <c r="BK215" s="140">
        <f>ROUND(I215*H215,2)</f>
        <v>0</v>
      </c>
      <c r="BL215" s="13" t="s">
        <v>135</v>
      </c>
      <c r="BM215" s="139" t="s">
        <v>327</v>
      </c>
    </row>
    <row r="216" spans="2:65" s="1" customFormat="1" ht="29.25">
      <c r="B216" s="28"/>
      <c r="D216" s="141" t="s">
        <v>137</v>
      </c>
      <c r="F216" s="142" t="s">
        <v>328</v>
      </c>
      <c r="I216" s="143"/>
      <c r="L216" s="28"/>
      <c r="M216" s="144"/>
      <c r="T216" s="52"/>
      <c r="AT216" s="13" t="s">
        <v>137</v>
      </c>
      <c r="AU216" s="13" t="s">
        <v>90</v>
      </c>
    </row>
    <row r="217" spans="2:65" s="1" customFormat="1" ht="24.2" customHeight="1">
      <c r="B217" s="28"/>
      <c r="C217" s="128" t="s">
        <v>329</v>
      </c>
      <c r="D217" s="128" t="s">
        <v>130</v>
      </c>
      <c r="E217" s="129" t="s">
        <v>330</v>
      </c>
      <c r="F217" s="130" t="s">
        <v>331</v>
      </c>
      <c r="G217" s="131" t="s">
        <v>133</v>
      </c>
      <c r="H217" s="132">
        <v>244.6</v>
      </c>
      <c r="I217" s="133"/>
      <c r="J217" s="134">
        <f>ROUND(I217*H217,2)</f>
        <v>0</v>
      </c>
      <c r="K217" s="130" t="s">
        <v>134</v>
      </c>
      <c r="L217" s="28"/>
      <c r="M217" s="135" t="s">
        <v>1</v>
      </c>
      <c r="N217" s="136" t="s">
        <v>45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135</v>
      </c>
      <c r="AT217" s="139" t="s">
        <v>130</v>
      </c>
      <c r="AU217" s="139" t="s">
        <v>90</v>
      </c>
      <c r="AY217" s="13" t="s">
        <v>128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3" t="s">
        <v>88</v>
      </c>
      <c r="BK217" s="140">
        <f>ROUND(I217*H217,2)</f>
        <v>0</v>
      </c>
      <c r="BL217" s="13" t="s">
        <v>135</v>
      </c>
      <c r="BM217" s="139" t="s">
        <v>332</v>
      </c>
    </row>
    <row r="218" spans="2:65" s="1" customFormat="1" ht="19.5">
      <c r="B218" s="28"/>
      <c r="D218" s="141" t="s">
        <v>137</v>
      </c>
      <c r="F218" s="142" t="s">
        <v>333</v>
      </c>
      <c r="I218" s="143"/>
      <c r="L218" s="28"/>
      <c r="M218" s="144"/>
      <c r="T218" s="52"/>
      <c r="AT218" s="13" t="s">
        <v>137</v>
      </c>
      <c r="AU218" s="13" t="s">
        <v>90</v>
      </c>
    </row>
    <row r="219" spans="2:65" s="1" customFormat="1" ht="24.2" customHeight="1">
      <c r="B219" s="28"/>
      <c r="C219" s="128" t="s">
        <v>334</v>
      </c>
      <c r="D219" s="128" t="s">
        <v>130</v>
      </c>
      <c r="E219" s="129" t="s">
        <v>330</v>
      </c>
      <c r="F219" s="130" t="s">
        <v>331</v>
      </c>
      <c r="G219" s="131" t="s">
        <v>133</v>
      </c>
      <c r="H219" s="132">
        <v>1180.4000000000001</v>
      </c>
      <c r="I219" s="133"/>
      <c r="J219" s="134">
        <f>ROUND(I219*H219,2)</f>
        <v>0</v>
      </c>
      <c r="K219" s="130" t="s">
        <v>134</v>
      </c>
      <c r="L219" s="28"/>
      <c r="M219" s="135" t="s">
        <v>1</v>
      </c>
      <c r="N219" s="136" t="s">
        <v>45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AR219" s="139" t="s">
        <v>135</v>
      </c>
      <c r="AT219" s="139" t="s">
        <v>130</v>
      </c>
      <c r="AU219" s="139" t="s">
        <v>90</v>
      </c>
      <c r="AY219" s="13" t="s">
        <v>128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3" t="s">
        <v>88</v>
      </c>
      <c r="BK219" s="140">
        <f>ROUND(I219*H219,2)</f>
        <v>0</v>
      </c>
      <c r="BL219" s="13" t="s">
        <v>135</v>
      </c>
      <c r="BM219" s="139" t="s">
        <v>335</v>
      </c>
    </row>
    <row r="220" spans="2:65" s="1" customFormat="1" ht="19.5">
      <c r="B220" s="28"/>
      <c r="D220" s="141" t="s">
        <v>137</v>
      </c>
      <c r="F220" s="142" t="s">
        <v>333</v>
      </c>
      <c r="I220" s="143"/>
      <c r="L220" s="28"/>
      <c r="M220" s="144"/>
      <c r="T220" s="52"/>
      <c r="AT220" s="13" t="s">
        <v>137</v>
      </c>
      <c r="AU220" s="13" t="s">
        <v>90</v>
      </c>
    </row>
    <row r="221" spans="2:65" s="1" customFormat="1" ht="24.2" customHeight="1">
      <c r="B221" s="28"/>
      <c r="C221" s="128" t="s">
        <v>336</v>
      </c>
      <c r="D221" s="128" t="s">
        <v>130</v>
      </c>
      <c r="E221" s="129" t="s">
        <v>337</v>
      </c>
      <c r="F221" s="130" t="s">
        <v>338</v>
      </c>
      <c r="G221" s="131" t="s">
        <v>133</v>
      </c>
      <c r="H221" s="132">
        <v>244.6</v>
      </c>
      <c r="I221" s="133"/>
      <c r="J221" s="134">
        <f>ROUND(I221*H221,2)</f>
        <v>0</v>
      </c>
      <c r="K221" s="130" t="s">
        <v>134</v>
      </c>
      <c r="L221" s="28"/>
      <c r="M221" s="135" t="s">
        <v>1</v>
      </c>
      <c r="N221" s="136" t="s">
        <v>45</v>
      </c>
      <c r="P221" s="137">
        <f>O221*H221</f>
        <v>0</v>
      </c>
      <c r="Q221" s="137">
        <v>7.1000000000000002E-4</v>
      </c>
      <c r="R221" s="137">
        <f>Q221*H221</f>
        <v>0.17366599999999999</v>
      </c>
      <c r="S221" s="137">
        <v>0</v>
      </c>
      <c r="T221" s="138">
        <f>S221*H221</f>
        <v>0</v>
      </c>
      <c r="AR221" s="139" t="s">
        <v>135</v>
      </c>
      <c r="AT221" s="139" t="s">
        <v>130</v>
      </c>
      <c r="AU221" s="139" t="s">
        <v>90</v>
      </c>
      <c r="AY221" s="13" t="s">
        <v>128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3" t="s">
        <v>88</v>
      </c>
      <c r="BK221" s="140">
        <f>ROUND(I221*H221,2)</f>
        <v>0</v>
      </c>
      <c r="BL221" s="13" t="s">
        <v>135</v>
      </c>
      <c r="BM221" s="139" t="s">
        <v>339</v>
      </c>
    </row>
    <row r="222" spans="2:65" s="1" customFormat="1" ht="19.5">
      <c r="B222" s="28"/>
      <c r="D222" s="141" t="s">
        <v>137</v>
      </c>
      <c r="F222" s="142" t="s">
        <v>340</v>
      </c>
      <c r="I222" s="143"/>
      <c r="L222" s="28"/>
      <c r="M222" s="144"/>
      <c r="T222" s="52"/>
      <c r="AT222" s="13" t="s">
        <v>137</v>
      </c>
      <c r="AU222" s="13" t="s">
        <v>90</v>
      </c>
    </row>
    <row r="223" spans="2:65" s="1" customFormat="1" ht="33" customHeight="1">
      <c r="B223" s="28"/>
      <c r="C223" s="128" t="s">
        <v>341</v>
      </c>
      <c r="D223" s="128" t="s">
        <v>130</v>
      </c>
      <c r="E223" s="129" t="s">
        <v>342</v>
      </c>
      <c r="F223" s="130" t="s">
        <v>343</v>
      </c>
      <c r="G223" s="131" t="s">
        <v>133</v>
      </c>
      <c r="H223" s="132">
        <v>244.6</v>
      </c>
      <c r="I223" s="133"/>
      <c r="J223" s="134">
        <f>ROUND(I223*H223,2)</f>
        <v>0</v>
      </c>
      <c r="K223" s="130" t="s">
        <v>134</v>
      </c>
      <c r="L223" s="28"/>
      <c r="M223" s="135" t="s">
        <v>1</v>
      </c>
      <c r="N223" s="136" t="s">
        <v>45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135</v>
      </c>
      <c r="AT223" s="139" t="s">
        <v>130</v>
      </c>
      <c r="AU223" s="139" t="s">
        <v>90</v>
      </c>
      <c r="AY223" s="13" t="s">
        <v>128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3" t="s">
        <v>88</v>
      </c>
      <c r="BK223" s="140">
        <f>ROUND(I223*H223,2)</f>
        <v>0</v>
      </c>
      <c r="BL223" s="13" t="s">
        <v>135</v>
      </c>
      <c r="BM223" s="139" t="s">
        <v>344</v>
      </c>
    </row>
    <row r="224" spans="2:65" s="1" customFormat="1" ht="29.25">
      <c r="B224" s="28"/>
      <c r="D224" s="141" t="s">
        <v>137</v>
      </c>
      <c r="F224" s="142" t="s">
        <v>345</v>
      </c>
      <c r="I224" s="143"/>
      <c r="L224" s="28"/>
      <c r="M224" s="144"/>
      <c r="T224" s="52"/>
      <c r="AT224" s="13" t="s">
        <v>137</v>
      </c>
      <c r="AU224" s="13" t="s">
        <v>90</v>
      </c>
    </row>
    <row r="225" spans="2:65" s="1" customFormat="1" ht="33" customHeight="1">
      <c r="B225" s="28"/>
      <c r="C225" s="128" t="s">
        <v>346</v>
      </c>
      <c r="D225" s="128" t="s">
        <v>130</v>
      </c>
      <c r="E225" s="129" t="s">
        <v>342</v>
      </c>
      <c r="F225" s="130" t="s">
        <v>343</v>
      </c>
      <c r="G225" s="131" t="s">
        <v>133</v>
      </c>
      <c r="H225" s="132">
        <v>1180.4000000000001</v>
      </c>
      <c r="I225" s="133"/>
      <c r="J225" s="134">
        <f>ROUND(I225*H225,2)</f>
        <v>0</v>
      </c>
      <c r="K225" s="130" t="s">
        <v>134</v>
      </c>
      <c r="L225" s="28"/>
      <c r="M225" s="135" t="s">
        <v>1</v>
      </c>
      <c r="N225" s="136" t="s">
        <v>45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135</v>
      </c>
      <c r="AT225" s="139" t="s">
        <v>130</v>
      </c>
      <c r="AU225" s="139" t="s">
        <v>90</v>
      </c>
      <c r="AY225" s="13" t="s">
        <v>128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3" t="s">
        <v>88</v>
      </c>
      <c r="BK225" s="140">
        <f>ROUND(I225*H225,2)</f>
        <v>0</v>
      </c>
      <c r="BL225" s="13" t="s">
        <v>135</v>
      </c>
      <c r="BM225" s="139" t="s">
        <v>347</v>
      </c>
    </row>
    <row r="226" spans="2:65" s="1" customFormat="1" ht="29.25">
      <c r="B226" s="28"/>
      <c r="D226" s="141" t="s">
        <v>137</v>
      </c>
      <c r="F226" s="142" t="s">
        <v>345</v>
      </c>
      <c r="I226" s="143"/>
      <c r="L226" s="28"/>
      <c r="M226" s="144"/>
      <c r="T226" s="52"/>
      <c r="AT226" s="13" t="s">
        <v>137</v>
      </c>
      <c r="AU226" s="13" t="s">
        <v>90</v>
      </c>
    </row>
    <row r="227" spans="2:65" s="1" customFormat="1" ht="24.2" customHeight="1">
      <c r="B227" s="28"/>
      <c r="C227" s="128" t="s">
        <v>348</v>
      </c>
      <c r="D227" s="128" t="s">
        <v>130</v>
      </c>
      <c r="E227" s="129" t="s">
        <v>349</v>
      </c>
      <c r="F227" s="130" t="s">
        <v>350</v>
      </c>
      <c r="G227" s="131" t="s">
        <v>133</v>
      </c>
      <c r="H227" s="132">
        <v>244.6</v>
      </c>
      <c r="I227" s="133"/>
      <c r="J227" s="134">
        <f>ROUND(I227*H227,2)</f>
        <v>0</v>
      </c>
      <c r="K227" s="130" t="s">
        <v>134</v>
      </c>
      <c r="L227" s="28"/>
      <c r="M227" s="135" t="s">
        <v>1</v>
      </c>
      <c r="N227" s="136" t="s">
        <v>45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135</v>
      </c>
      <c r="AT227" s="139" t="s">
        <v>130</v>
      </c>
      <c r="AU227" s="139" t="s">
        <v>90</v>
      </c>
      <c r="AY227" s="13" t="s">
        <v>128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3" t="s">
        <v>88</v>
      </c>
      <c r="BK227" s="140">
        <f>ROUND(I227*H227,2)</f>
        <v>0</v>
      </c>
      <c r="BL227" s="13" t="s">
        <v>135</v>
      </c>
      <c r="BM227" s="139" t="s">
        <v>351</v>
      </c>
    </row>
    <row r="228" spans="2:65" s="1" customFormat="1" ht="29.25">
      <c r="B228" s="28"/>
      <c r="D228" s="141" t="s">
        <v>137</v>
      </c>
      <c r="F228" s="142" t="s">
        <v>352</v>
      </c>
      <c r="I228" s="143"/>
      <c r="L228" s="28"/>
      <c r="M228" s="144"/>
      <c r="T228" s="52"/>
      <c r="AT228" s="13" t="s">
        <v>137</v>
      </c>
      <c r="AU228" s="13" t="s">
        <v>90</v>
      </c>
    </row>
    <row r="229" spans="2:65" s="11" customFormat="1" ht="22.9" customHeight="1">
      <c r="B229" s="116"/>
      <c r="D229" s="117" t="s">
        <v>79</v>
      </c>
      <c r="E229" s="126" t="s">
        <v>165</v>
      </c>
      <c r="F229" s="126" t="s">
        <v>353</v>
      </c>
      <c r="I229" s="119"/>
      <c r="J229" s="127">
        <f>BK229</f>
        <v>0</v>
      </c>
      <c r="L229" s="116"/>
      <c r="M229" s="121"/>
      <c r="P229" s="122">
        <f>SUM(P230:P291)</f>
        <v>0</v>
      </c>
      <c r="R229" s="122">
        <f>SUM(R230:R291)</f>
        <v>22.624548000000001</v>
      </c>
      <c r="T229" s="123">
        <f>SUM(T230:T291)</f>
        <v>45.533999999999999</v>
      </c>
      <c r="AR229" s="117" t="s">
        <v>88</v>
      </c>
      <c r="AT229" s="124" t="s">
        <v>79</v>
      </c>
      <c r="AU229" s="124" t="s">
        <v>88</v>
      </c>
      <c r="AY229" s="117" t="s">
        <v>128</v>
      </c>
      <c r="BK229" s="125">
        <f>SUM(BK230:BK291)</f>
        <v>0</v>
      </c>
    </row>
    <row r="230" spans="2:65" s="1" customFormat="1" ht="24.2" customHeight="1">
      <c r="B230" s="28"/>
      <c r="C230" s="128" t="s">
        <v>354</v>
      </c>
      <c r="D230" s="128" t="s">
        <v>130</v>
      </c>
      <c r="E230" s="129" t="s">
        <v>355</v>
      </c>
      <c r="F230" s="130" t="s">
        <v>356</v>
      </c>
      <c r="G230" s="131" t="s">
        <v>162</v>
      </c>
      <c r="H230" s="132">
        <v>130.5</v>
      </c>
      <c r="I230" s="133"/>
      <c r="J230" s="134">
        <f>ROUND(I230*H230,2)</f>
        <v>0</v>
      </c>
      <c r="K230" s="130" t="s">
        <v>134</v>
      </c>
      <c r="L230" s="28"/>
      <c r="M230" s="135" t="s">
        <v>1</v>
      </c>
      <c r="N230" s="136" t="s">
        <v>45</v>
      </c>
      <c r="P230" s="137">
        <f>O230*H230</f>
        <v>0</v>
      </c>
      <c r="Q230" s="137">
        <v>0</v>
      </c>
      <c r="R230" s="137">
        <f>Q230*H230</f>
        <v>0</v>
      </c>
      <c r="S230" s="137">
        <v>0.32</v>
      </c>
      <c r="T230" s="138">
        <f>S230*H230</f>
        <v>41.76</v>
      </c>
      <c r="AR230" s="139" t="s">
        <v>135</v>
      </c>
      <c r="AT230" s="139" t="s">
        <v>130</v>
      </c>
      <c r="AU230" s="139" t="s">
        <v>90</v>
      </c>
      <c r="AY230" s="13" t="s">
        <v>128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3" t="s">
        <v>88</v>
      </c>
      <c r="BK230" s="140">
        <f>ROUND(I230*H230,2)</f>
        <v>0</v>
      </c>
      <c r="BL230" s="13" t="s">
        <v>135</v>
      </c>
      <c r="BM230" s="139" t="s">
        <v>357</v>
      </c>
    </row>
    <row r="231" spans="2:65" s="1" customFormat="1" ht="19.5">
      <c r="B231" s="28"/>
      <c r="D231" s="141" t="s">
        <v>137</v>
      </c>
      <c r="F231" s="142" t="s">
        <v>358</v>
      </c>
      <c r="I231" s="143"/>
      <c r="L231" s="28"/>
      <c r="M231" s="144"/>
      <c r="T231" s="52"/>
      <c r="AT231" s="13" t="s">
        <v>137</v>
      </c>
      <c r="AU231" s="13" t="s">
        <v>90</v>
      </c>
    </row>
    <row r="232" spans="2:65" s="1" customFormat="1" ht="33" customHeight="1">
      <c r="B232" s="28"/>
      <c r="C232" s="128" t="s">
        <v>359</v>
      </c>
      <c r="D232" s="128" t="s">
        <v>130</v>
      </c>
      <c r="E232" s="129" t="s">
        <v>360</v>
      </c>
      <c r="F232" s="130" t="s">
        <v>361</v>
      </c>
      <c r="G232" s="131" t="s">
        <v>162</v>
      </c>
      <c r="H232" s="132">
        <v>57.6</v>
      </c>
      <c r="I232" s="133"/>
      <c r="J232" s="134">
        <f>ROUND(I232*H232,2)</f>
        <v>0</v>
      </c>
      <c r="K232" s="130" t="s">
        <v>134</v>
      </c>
      <c r="L232" s="28"/>
      <c r="M232" s="135" t="s">
        <v>1</v>
      </c>
      <c r="N232" s="136" t="s">
        <v>45</v>
      </c>
      <c r="P232" s="137">
        <f>O232*H232</f>
        <v>0</v>
      </c>
      <c r="Q232" s="137">
        <v>8.0000000000000007E-5</v>
      </c>
      <c r="R232" s="137">
        <f>Q232*H232</f>
        <v>4.6080000000000001E-3</v>
      </c>
      <c r="S232" s="137">
        <v>0</v>
      </c>
      <c r="T232" s="138">
        <f>S232*H232</f>
        <v>0</v>
      </c>
      <c r="AR232" s="139" t="s">
        <v>135</v>
      </c>
      <c r="AT232" s="139" t="s">
        <v>130</v>
      </c>
      <c r="AU232" s="139" t="s">
        <v>90</v>
      </c>
      <c r="AY232" s="13" t="s">
        <v>128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3" t="s">
        <v>88</v>
      </c>
      <c r="BK232" s="140">
        <f>ROUND(I232*H232,2)</f>
        <v>0</v>
      </c>
      <c r="BL232" s="13" t="s">
        <v>135</v>
      </c>
      <c r="BM232" s="139" t="s">
        <v>362</v>
      </c>
    </row>
    <row r="233" spans="2:65" s="1" customFormat="1" ht="19.5">
      <c r="B233" s="28"/>
      <c r="D233" s="141" t="s">
        <v>137</v>
      </c>
      <c r="F233" s="142" t="s">
        <v>361</v>
      </c>
      <c r="I233" s="143"/>
      <c r="L233" s="28"/>
      <c r="M233" s="144"/>
      <c r="T233" s="52"/>
      <c r="AT233" s="13" t="s">
        <v>137</v>
      </c>
      <c r="AU233" s="13" t="s">
        <v>90</v>
      </c>
    </row>
    <row r="234" spans="2:65" s="1" customFormat="1" ht="24.2" customHeight="1">
      <c r="B234" s="28"/>
      <c r="C234" s="145" t="s">
        <v>363</v>
      </c>
      <c r="D234" s="145" t="s">
        <v>234</v>
      </c>
      <c r="E234" s="146" t="s">
        <v>364</v>
      </c>
      <c r="F234" s="147" t="s">
        <v>365</v>
      </c>
      <c r="G234" s="148" t="s">
        <v>162</v>
      </c>
      <c r="H234" s="149">
        <v>57.6</v>
      </c>
      <c r="I234" s="150"/>
      <c r="J234" s="151">
        <f>ROUND(I234*H234,2)</f>
        <v>0</v>
      </c>
      <c r="K234" s="147" t="s">
        <v>134</v>
      </c>
      <c r="L234" s="152"/>
      <c r="M234" s="153" t="s">
        <v>1</v>
      </c>
      <c r="N234" s="154" t="s">
        <v>45</v>
      </c>
      <c r="P234" s="137">
        <f>O234*H234</f>
        <v>0</v>
      </c>
      <c r="Q234" s="137">
        <v>7.1999999999999995E-2</v>
      </c>
      <c r="R234" s="137">
        <f>Q234*H234</f>
        <v>4.1471999999999998</v>
      </c>
      <c r="S234" s="137">
        <v>0</v>
      </c>
      <c r="T234" s="138">
        <f>S234*H234</f>
        <v>0</v>
      </c>
      <c r="AR234" s="139" t="s">
        <v>165</v>
      </c>
      <c r="AT234" s="139" t="s">
        <v>234</v>
      </c>
      <c r="AU234" s="139" t="s">
        <v>90</v>
      </c>
      <c r="AY234" s="13" t="s">
        <v>128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3" t="s">
        <v>88</v>
      </c>
      <c r="BK234" s="140">
        <f>ROUND(I234*H234,2)</f>
        <v>0</v>
      </c>
      <c r="BL234" s="13" t="s">
        <v>135</v>
      </c>
      <c r="BM234" s="139" t="s">
        <v>366</v>
      </c>
    </row>
    <row r="235" spans="2:65" s="1" customFormat="1" ht="19.5">
      <c r="B235" s="28"/>
      <c r="D235" s="141" t="s">
        <v>137</v>
      </c>
      <c r="F235" s="142" t="s">
        <v>365</v>
      </c>
      <c r="I235" s="143"/>
      <c r="L235" s="28"/>
      <c r="M235" s="144"/>
      <c r="T235" s="52"/>
      <c r="AT235" s="13" t="s">
        <v>137</v>
      </c>
      <c r="AU235" s="13" t="s">
        <v>90</v>
      </c>
    </row>
    <row r="236" spans="2:65" s="1" customFormat="1" ht="24.2" customHeight="1">
      <c r="B236" s="28"/>
      <c r="C236" s="128" t="s">
        <v>367</v>
      </c>
      <c r="D236" s="128" t="s">
        <v>130</v>
      </c>
      <c r="E236" s="129" t="s">
        <v>368</v>
      </c>
      <c r="F236" s="130" t="s">
        <v>369</v>
      </c>
      <c r="G236" s="131" t="s">
        <v>269</v>
      </c>
      <c r="H236" s="132">
        <v>12</v>
      </c>
      <c r="I236" s="133"/>
      <c r="J236" s="134">
        <f>ROUND(I236*H236,2)</f>
        <v>0</v>
      </c>
      <c r="K236" s="130" t="s">
        <v>134</v>
      </c>
      <c r="L236" s="28"/>
      <c r="M236" s="135" t="s">
        <v>1</v>
      </c>
      <c r="N236" s="136" t="s">
        <v>45</v>
      </c>
      <c r="P236" s="137">
        <f>O236*H236</f>
        <v>0</v>
      </c>
      <c r="Q236" s="137">
        <v>1.6000000000000001E-4</v>
      </c>
      <c r="R236" s="137">
        <f>Q236*H236</f>
        <v>1.9200000000000003E-3</v>
      </c>
      <c r="S236" s="137">
        <v>0</v>
      </c>
      <c r="T236" s="138">
        <f>S236*H236</f>
        <v>0</v>
      </c>
      <c r="AR236" s="139" t="s">
        <v>135</v>
      </c>
      <c r="AT236" s="139" t="s">
        <v>130</v>
      </c>
      <c r="AU236" s="139" t="s">
        <v>90</v>
      </c>
      <c r="AY236" s="13" t="s">
        <v>128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3" t="s">
        <v>88</v>
      </c>
      <c r="BK236" s="140">
        <f>ROUND(I236*H236,2)</f>
        <v>0</v>
      </c>
      <c r="BL236" s="13" t="s">
        <v>135</v>
      </c>
      <c r="BM236" s="139" t="s">
        <v>370</v>
      </c>
    </row>
    <row r="237" spans="2:65" s="1" customFormat="1" ht="19.5">
      <c r="B237" s="28"/>
      <c r="D237" s="141" t="s">
        <v>137</v>
      </c>
      <c r="F237" s="142" t="s">
        <v>371</v>
      </c>
      <c r="I237" s="143"/>
      <c r="L237" s="28"/>
      <c r="M237" s="144"/>
      <c r="T237" s="52"/>
      <c r="AT237" s="13" t="s">
        <v>137</v>
      </c>
      <c r="AU237" s="13" t="s">
        <v>90</v>
      </c>
    </row>
    <row r="238" spans="2:65" s="1" customFormat="1" ht="33" customHeight="1">
      <c r="B238" s="28"/>
      <c r="C238" s="145" t="s">
        <v>372</v>
      </c>
      <c r="D238" s="145" t="s">
        <v>234</v>
      </c>
      <c r="E238" s="146" t="s">
        <v>373</v>
      </c>
      <c r="F238" s="147" t="s">
        <v>374</v>
      </c>
      <c r="G238" s="148" t="s">
        <v>269</v>
      </c>
      <c r="H238" s="149">
        <v>12.18</v>
      </c>
      <c r="I238" s="150"/>
      <c r="J238" s="151">
        <f>ROUND(I238*H238,2)</f>
        <v>0</v>
      </c>
      <c r="K238" s="147" t="s">
        <v>134</v>
      </c>
      <c r="L238" s="152"/>
      <c r="M238" s="153" t="s">
        <v>1</v>
      </c>
      <c r="N238" s="154" t="s">
        <v>45</v>
      </c>
      <c r="P238" s="137">
        <f>O238*H238</f>
        <v>0</v>
      </c>
      <c r="Q238" s="137">
        <v>7.2999999999999995E-2</v>
      </c>
      <c r="R238" s="137">
        <f>Q238*H238</f>
        <v>0.88913999999999993</v>
      </c>
      <c r="S238" s="137">
        <v>0</v>
      </c>
      <c r="T238" s="138">
        <f>S238*H238</f>
        <v>0</v>
      </c>
      <c r="AR238" s="139" t="s">
        <v>165</v>
      </c>
      <c r="AT238" s="139" t="s">
        <v>234</v>
      </c>
      <c r="AU238" s="139" t="s">
        <v>90</v>
      </c>
      <c r="AY238" s="13" t="s">
        <v>128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3" t="s">
        <v>88</v>
      </c>
      <c r="BK238" s="140">
        <f>ROUND(I238*H238,2)</f>
        <v>0</v>
      </c>
      <c r="BL238" s="13" t="s">
        <v>135</v>
      </c>
      <c r="BM238" s="139" t="s">
        <v>375</v>
      </c>
    </row>
    <row r="239" spans="2:65" s="1" customFormat="1" ht="19.5">
      <c r="B239" s="28"/>
      <c r="D239" s="141" t="s">
        <v>137</v>
      </c>
      <c r="F239" s="142" t="s">
        <v>374</v>
      </c>
      <c r="I239" s="143"/>
      <c r="L239" s="28"/>
      <c r="M239" s="144"/>
      <c r="T239" s="52"/>
      <c r="AT239" s="13" t="s">
        <v>137</v>
      </c>
      <c r="AU239" s="13" t="s">
        <v>90</v>
      </c>
    </row>
    <row r="240" spans="2:65" s="1" customFormat="1" ht="24.2" customHeight="1">
      <c r="B240" s="28"/>
      <c r="C240" s="128" t="s">
        <v>376</v>
      </c>
      <c r="D240" s="128" t="s">
        <v>130</v>
      </c>
      <c r="E240" s="129" t="s">
        <v>377</v>
      </c>
      <c r="F240" s="130" t="s">
        <v>378</v>
      </c>
      <c r="G240" s="131" t="s">
        <v>269</v>
      </c>
      <c r="H240" s="132">
        <v>4</v>
      </c>
      <c r="I240" s="133"/>
      <c r="J240" s="134">
        <f>ROUND(I240*H240,2)</f>
        <v>0</v>
      </c>
      <c r="K240" s="130" t="s">
        <v>134</v>
      </c>
      <c r="L240" s="28"/>
      <c r="M240" s="135" t="s">
        <v>1</v>
      </c>
      <c r="N240" s="136" t="s">
        <v>45</v>
      </c>
      <c r="P240" s="137">
        <f>O240*H240</f>
        <v>0</v>
      </c>
      <c r="Q240" s="137">
        <v>9.0000000000000006E-5</v>
      </c>
      <c r="R240" s="137">
        <f>Q240*H240</f>
        <v>3.6000000000000002E-4</v>
      </c>
      <c r="S240" s="137">
        <v>0</v>
      </c>
      <c r="T240" s="138">
        <f>S240*H240</f>
        <v>0</v>
      </c>
      <c r="AR240" s="139" t="s">
        <v>135</v>
      </c>
      <c r="AT240" s="139" t="s">
        <v>130</v>
      </c>
      <c r="AU240" s="139" t="s">
        <v>90</v>
      </c>
      <c r="AY240" s="13" t="s">
        <v>128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3" t="s">
        <v>88</v>
      </c>
      <c r="BK240" s="140">
        <f>ROUND(I240*H240,2)</f>
        <v>0</v>
      </c>
      <c r="BL240" s="13" t="s">
        <v>135</v>
      </c>
      <c r="BM240" s="139" t="s">
        <v>379</v>
      </c>
    </row>
    <row r="241" spans="2:65" s="1" customFormat="1" ht="19.5">
      <c r="B241" s="28"/>
      <c r="D241" s="141" t="s">
        <v>137</v>
      </c>
      <c r="F241" s="142" t="s">
        <v>380</v>
      </c>
      <c r="I241" s="143"/>
      <c r="L241" s="28"/>
      <c r="M241" s="144"/>
      <c r="T241" s="52"/>
      <c r="AT241" s="13" t="s">
        <v>137</v>
      </c>
      <c r="AU241" s="13" t="s">
        <v>90</v>
      </c>
    </row>
    <row r="242" spans="2:65" s="1" customFormat="1" ht="24.2" customHeight="1">
      <c r="B242" s="28"/>
      <c r="C242" s="145" t="s">
        <v>381</v>
      </c>
      <c r="D242" s="145" t="s">
        <v>234</v>
      </c>
      <c r="E242" s="146" t="s">
        <v>382</v>
      </c>
      <c r="F242" s="147" t="s">
        <v>383</v>
      </c>
      <c r="G242" s="148" t="s">
        <v>269</v>
      </c>
      <c r="H242" s="149">
        <v>4</v>
      </c>
      <c r="I242" s="150"/>
      <c r="J242" s="151">
        <f>ROUND(I242*H242,2)</f>
        <v>0</v>
      </c>
      <c r="K242" s="147" t="s">
        <v>134</v>
      </c>
      <c r="L242" s="152"/>
      <c r="M242" s="153" t="s">
        <v>1</v>
      </c>
      <c r="N242" s="154" t="s">
        <v>45</v>
      </c>
      <c r="P242" s="137">
        <f>O242*H242</f>
        <v>0</v>
      </c>
      <c r="Q242" s="137">
        <v>5.6000000000000001E-2</v>
      </c>
      <c r="R242" s="137">
        <f>Q242*H242</f>
        <v>0.224</v>
      </c>
      <c r="S242" s="137">
        <v>0</v>
      </c>
      <c r="T242" s="138">
        <f>S242*H242</f>
        <v>0</v>
      </c>
      <c r="AR242" s="139" t="s">
        <v>165</v>
      </c>
      <c r="AT242" s="139" t="s">
        <v>234</v>
      </c>
      <c r="AU242" s="139" t="s">
        <v>90</v>
      </c>
      <c r="AY242" s="13" t="s">
        <v>128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3" t="s">
        <v>88</v>
      </c>
      <c r="BK242" s="140">
        <f>ROUND(I242*H242,2)</f>
        <v>0</v>
      </c>
      <c r="BL242" s="13" t="s">
        <v>135</v>
      </c>
      <c r="BM242" s="139" t="s">
        <v>384</v>
      </c>
    </row>
    <row r="243" spans="2:65" s="1" customFormat="1" ht="19.5">
      <c r="B243" s="28"/>
      <c r="D243" s="141" t="s">
        <v>137</v>
      </c>
      <c r="F243" s="142" t="s">
        <v>383</v>
      </c>
      <c r="I243" s="143"/>
      <c r="L243" s="28"/>
      <c r="M243" s="144"/>
      <c r="T243" s="52"/>
      <c r="AT243" s="13" t="s">
        <v>137</v>
      </c>
      <c r="AU243" s="13" t="s">
        <v>90</v>
      </c>
    </row>
    <row r="244" spans="2:65" s="1" customFormat="1" ht="24.2" customHeight="1">
      <c r="B244" s="28"/>
      <c r="C244" s="128" t="s">
        <v>385</v>
      </c>
      <c r="D244" s="128" t="s">
        <v>130</v>
      </c>
      <c r="E244" s="129" t="s">
        <v>386</v>
      </c>
      <c r="F244" s="130" t="s">
        <v>387</v>
      </c>
      <c r="G244" s="131" t="s">
        <v>269</v>
      </c>
      <c r="H244" s="132">
        <v>48</v>
      </c>
      <c r="I244" s="133"/>
      <c r="J244" s="134">
        <f>ROUND(I244*H244,2)</f>
        <v>0</v>
      </c>
      <c r="K244" s="130" t="s">
        <v>134</v>
      </c>
      <c r="L244" s="28"/>
      <c r="M244" s="135" t="s">
        <v>1</v>
      </c>
      <c r="N244" s="136" t="s">
        <v>45</v>
      </c>
      <c r="P244" s="137">
        <f>O244*H244</f>
        <v>0</v>
      </c>
      <c r="Q244" s="137">
        <v>6.9999999999999994E-5</v>
      </c>
      <c r="R244" s="137">
        <f>Q244*H244</f>
        <v>3.3599999999999997E-3</v>
      </c>
      <c r="S244" s="137">
        <v>0</v>
      </c>
      <c r="T244" s="138">
        <f>S244*H244</f>
        <v>0</v>
      </c>
      <c r="AR244" s="139" t="s">
        <v>135</v>
      </c>
      <c r="AT244" s="139" t="s">
        <v>130</v>
      </c>
      <c r="AU244" s="139" t="s">
        <v>90</v>
      </c>
      <c r="AY244" s="13" t="s">
        <v>128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3" t="s">
        <v>88</v>
      </c>
      <c r="BK244" s="140">
        <f>ROUND(I244*H244,2)</f>
        <v>0</v>
      </c>
      <c r="BL244" s="13" t="s">
        <v>135</v>
      </c>
      <c r="BM244" s="139" t="s">
        <v>388</v>
      </c>
    </row>
    <row r="245" spans="2:65" s="1" customFormat="1" ht="19.5">
      <c r="B245" s="28"/>
      <c r="D245" s="141" t="s">
        <v>137</v>
      </c>
      <c r="F245" s="142" t="s">
        <v>389</v>
      </c>
      <c r="I245" s="143"/>
      <c r="L245" s="28"/>
      <c r="M245" s="144"/>
      <c r="T245" s="52"/>
      <c r="AT245" s="13" t="s">
        <v>137</v>
      </c>
      <c r="AU245" s="13" t="s">
        <v>90</v>
      </c>
    </row>
    <row r="246" spans="2:65" s="1" customFormat="1" ht="24.2" customHeight="1">
      <c r="B246" s="28"/>
      <c r="C246" s="145" t="s">
        <v>390</v>
      </c>
      <c r="D246" s="145" t="s">
        <v>234</v>
      </c>
      <c r="E246" s="146" t="s">
        <v>391</v>
      </c>
      <c r="F246" s="147" t="s">
        <v>392</v>
      </c>
      <c r="G246" s="148" t="s">
        <v>269</v>
      </c>
      <c r="H246" s="149">
        <v>26</v>
      </c>
      <c r="I246" s="150"/>
      <c r="J246" s="151">
        <f>ROUND(I246*H246,2)</f>
        <v>0</v>
      </c>
      <c r="K246" s="147" t="s">
        <v>134</v>
      </c>
      <c r="L246" s="152"/>
      <c r="M246" s="153" t="s">
        <v>1</v>
      </c>
      <c r="N246" s="154" t="s">
        <v>45</v>
      </c>
      <c r="P246" s="137">
        <f>O246*H246</f>
        <v>0</v>
      </c>
      <c r="Q246" s="137">
        <v>0.01</v>
      </c>
      <c r="R246" s="137">
        <f>Q246*H246</f>
        <v>0.26</v>
      </c>
      <c r="S246" s="137">
        <v>0</v>
      </c>
      <c r="T246" s="138">
        <f>S246*H246</f>
        <v>0</v>
      </c>
      <c r="AR246" s="139" t="s">
        <v>165</v>
      </c>
      <c r="AT246" s="139" t="s">
        <v>234</v>
      </c>
      <c r="AU246" s="139" t="s">
        <v>90</v>
      </c>
      <c r="AY246" s="13" t="s">
        <v>128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3" t="s">
        <v>88</v>
      </c>
      <c r="BK246" s="140">
        <f>ROUND(I246*H246,2)</f>
        <v>0</v>
      </c>
      <c r="BL246" s="13" t="s">
        <v>135</v>
      </c>
      <c r="BM246" s="139" t="s">
        <v>393</v>
      </c>
    </row>
    <row r="247" spans="2:65" s="1" customFormat="1" ht="11.25">
      <c r="B247" s="28"/>
      <c r="D247" s="141" t="s">
        <v>137</v>
      </c>
      <c r="F247" s="142" t="s">
        <v>392</v>
      </c>
      <c r="I247" s="143"/>
      <c r="L247" s="28"/>
      <c r="M247" s="144"/>
      <c r="T247" s="52"/>
      <c r="AT247" s="13" t="s">
        <v>137</v>
      </c>
      <c r="AU247" s="13" t="s">
        <v>90</v>
      </c>
    </row>
    <row r="248" spans="2:65" s="1" customFormat="1" ht="24.2" customHeight="1">
      <c r="B248" s="28"/>
      <c r="C248" s="145" t="s">
        <v>394</v>
      </c>
      <c r="D248" s="145" t="s">
        <v>234</v>
      </c>
      <c r="E248" s="146" t="s">
        <v>395</v>
      </c>
      <c r="F248" s="147" t="s">
        <v>396</v>
      </c>
      <c r="G248" s="148" t="s">
        <v>269</v>
      </c>
      <c r="H248" s="149">
        <v>9</v>
      </c>
      <c r="I248" s="150"/>
      <c r="J248" s="151">
        <f>ROUND(I248*H248,2)</f>
        <v>0</v>
      </c>
      <c r="K248" s="147" t="s">
        <v>134</v>
      </c>
      <c r="L248" s="152"/>
      <c r="M248" s="153" t="s">
        <v>1</v>
      </c>
      <c r="N248" s="154" t="s">
        <v>45</v>
      </c>
      <c r="P248" s="137">
        <f>O248*H248</f>
        <v>0</v>
      </c>
      <c r="Q248" s="137">
        <v>1.9E-2</v>
      </c>
      <c r="R248" s="137">
        <f>Q248*H248</f>
        <v>0.17099999999999999</v>
      </c>
      <c r="S248" s="137">
        <v>0</v>
      </c>
      <c r="T248" s="138">
        <f>S248*H248</f>
        <v>0</v>
      </c>
      <c r="AR248" s="139" t="s">
        <v>165</v>
      </c>
      <c r="AT248" s="139" t="s">
        <v>234</v>
      </c>
      <c r="AU248" s="139" t="s">
        <v>90</v>
      </c>
      <c r="AY248" s="13" t="s">
        <v>128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3" t="s">
        <v>88</v>
      </c>
      <c r="BK248" s="140">
        <f>ROUND(I248*H248,2)</f>
        <v>0</v>
      </c>
      <c r="BL248" s="13" t="s">
        <v>135</v>
      </c>
      <c r="BM248" s="139" t="s">
        <v>397</v>
      </c>
    </row>
    <row r="249" spans="2:65" s="1" customFormat="1" ht="19.5">
      <c r="B249" s="28"/>
      <c r="D249" s="141" t="s">
        <v>137</v>
      </c>
      <c r="F249" s="142" t="s">
        <v>396</v>
      </c>
      <c r="I249" s="143"/>
      <c r="L249" s="28"/>
      <c r="M249" s="144"/>
      <c r="T249" s="52"/>
      <c r="AT249" s="13" t="s">
        <v>137</v>
      </c>
      <c r="AU249" s="13" t="s">
        <v>90</v>
      </c>
    </row>
    <row r="250" spans="2:65" s="1" customFormat="1" ht="24.2" customHeight="1">
      <c r="B250" s="28"/>
      <c r="C250" s="145" t="s">
        <v>398</v>
      </c>
      <c r="D250" s="145" t="s">
        <v>234</v>
      </c>
      <c r="E250" s="146" t="s">
        <v>399</v>
      </c>
      <c r="F250" s="147" t="s">
        <v>400</v>
      </c>
      <c r="G250" s="148" t="s">
        <v>269</v>
      </c>
      <c r="H250" s="149">
        <v>13</v>
      </c>
      <c r="I250" s="150"/>
      <c r="J250" s="151">
        <f>ROUND(I250*H250,2)</f>
        <v>0</v>
      </c>
      <c r="K250" s="147" t="s">
        <v>134</v>
      </c>
      <c r="L250" s="152"/>
      <c r="M250" s="153" t="s">
        <v>1</v>
      </c>
      <c r="N250" s="154" t="s">
        <v>45</v>
      </c>
      <c r="P250" s="137">
        <f>O250*H250</f>
        <v>0</v>
      </c>
      <c r="Q250" s="137">
        <v>8.4999999999999995E-4</v>
      </c>
      <c r="R250" s="137">
        <f>Q250*H250</f>
        <v>1.1049999999999999E-2</v>
      </c>
      <c r="S250" s="137">
        <v>0</v>
      </c>
      <c r="T250" s="138">
        <f>S250*H250</f>
        <v>0</v>
      </c>
      <c r="AR250" s="139" t="s">
        <v>165</v>
      </c>
      <c r="AT250" s="139" t="s">
        <v>234</v>
      </c>
      <c r="AU250" s="139" t="s">
        <v>90</v>
      </c>
      <c r="AY250" s="13" t="s">
        <v>128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3" t="s">
        <v>88</v>
      </c>
      <c r="BK250" s="140">
        <f>ROUND(I250*H250,2)</f>
        <v>0</v>
      </c>
      <c r="BL250" s="13" t="s">
        <v>135</v>
      </c>
      <c r="BM250" s="139" t="s">
        <v>401</v>
      </c>
    </row>
    <row r="251" spans="2:65" s="1" customFormat="1" ht="19.5">
      <c r="B251" s="28"/>
      <c r="D251" s="141" t="s">
        <v>137</v>
      </c>
      <c r="F251" s="142" t="s">
        <v>400</v>
      </c>
      <c r="I251" s="143"/>
      <c r="L251" s="28"/>
      <c r="M251" s="144"/>
      <c r="T251" s="52"/>
      <c r="AT251" s="13" t="s">
        <v>137</v>
      </c>
      <c r="AU251" s="13" t="s">
        <v>90</v>
      </c>
    </row>
    <row r="252" spans="2:65" s="1" customFormat="1" ht="33" customHeight="1">
      <c r="B252" s="28"/>
      <c r="C252" s="128" t="s">
        <v>402</v>
      </c>
      <c r="D252" s="128" t="s">
        <v>130</v>
      </c>
      <c r="E252" s="129" t="s">
        <v>403</v>
      </c>
      <c r="F252" s="130" t="s">
        <v>404</v>
      </c>
      <c r="G252" s="131" t="s">
        <v>269</v>
      </c>
      <c r="H252" s="132">
        <v>18</v>
      </c>
      <c r="I252" s="133"/>
      <c r="J252" s="134">
        <f>ROUND(I252*H252,2)</f>
        <v>0</v>
      </c>
      <c r="K252" s="130" t="s">
        <v>134</v>
      </c>
      <c r="L252" s="28"/>
      <c r="M252" s="135" t="s">
        <v>1</v>
      </c>
      <c r="N252" s="136" t="s">
        <v>45</v>
      </c>
      <c r="P252" s="137">
        <f>O252*H252</f>
        <v>0</v>
      </c>
      <c r="Q252" s="137">
        <v>0</v>
      </c>
      <c r="R252" s="137">
        <f>Q252*H252</f>
        <v>0</v>
      </c>
      <c r="S252" s="137">
        <v>0</v>
      </c>
      <c r="T252" s="138">
        <f>S252*H252</f>
        <v>0</v>
      </c>
      <c r="AR252" s="139" t="s">
        <v>135</v>
      </c>
      <c r="AT252" s="139" t="s">
        <v>130</v>
      </c>
      <c r="AU252" s="139" t="s">
        <v>90</v>
      </c>
      <c r="AY252" s="13" t="s">
        <v>128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3" t="s">
        <v>88</v>
      </c>
      <c r="BK252" s="140">
        <f>ROUND(I252*H252,2)</f>
        <v>0</v>
      </c>
      <c r="BL252" s="13" t="s">
        <v>135</v>
      </c>
      <c r="BM252" s="139" t="s">
        <v>405</v>
      </c>
    </row>
    <row r="253" spans="2:65" s="1" customFormat="1" ht="29.25">
      <c r="B253" s="28"/>
      <c r="D253" s="141" t="s">
        <v>137</v>
      </c>
      <c r="F253" s="142" t="s">
        <v>406</v>
      </c>
      <c r="I253" s="143"/>
      <c r="L253" s="28"/>
      <c r="M253" s="144"/>
      <c r="T253" s="52"/>
      <c r="AT253" s="13" t="s">
        <v>137</v>
      </c>
      <c r="AU253" s="13" t="s">
        <v>90</v>
      </c>
    </row>
    <row r="254" spans="2:65" s="1" customFormat="1" ht="24.2" customHeight="1">
      <c r="B254" s="28"/>
      <c r="C254" s="145" t="s">
        <v>407</v>
      </c>
      <c r="D254" s="145" t="s">
        <v>234</v>
      </c>
      <c r="E254" s="146" t="s">
        <v>408</v>
      </c>
      <c r="F254" s="147" t="s">
        <v>409</v>
      </c>
      <c r="G254" s="148" t="s">
        <v>162</v>
      </c>
      <c r="H254" s="149">
        <v>18</v>
      </c>
      <c r="I254" s="150"/>
      <c r="J254" s="151">
        <f>ROUND(I254*H254,2)</f>
        <v>0</v>
      </c>
      <c r="K254" s="147" t="s">
        <v>134</v>
      </c>
      <c r="L254" s="152"/>
      <c r="M254" s="153" t="s">
        <v>1</v>
      </c>
      <c r="N254" s="154" t="s">
        <v>45</v>
      </c>
      <c r="P254" s="137">
        <f>O254*H254</f>
        <v>0</v>
      </c>
      <c r="Q254" s="137">
        <v>5.4999999999999997E-3</v>
      </c>
      <c r="R254" s="137">
        <f>Q254*H254</f>
        <v>9.8999999999999991E-2</v>
      </c>
      <c r="S254" s="137">
        <v>0</v>
      </c>
      <c r="T254" s="138">
        <f>S254*H254</f>
        <v>0</v>
      </c>
      <c r="AR254" s="139" t="s">
        <v>165</v>
      </c>
      <c r="AT254" s="139" t="s">
        <v>234</v>
      </c>
      <c r="AU254" s="139" t="s">
        <v>90</v>
      </c>
      <c r="AY254" s="13" t="s">
        <v>128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3" t="s">
        <v>88</v>
      </c>
      <c r="BK254" s="140">
        <f>ROUND(I254*H254,2)</f>
        <v>0</v>
      </c>
      <c r="BL254" s="13" t="s">
        <v>135</v>
      </c>
      <c r="BM254" s="139" t="s">
        <v>410</v>
      </c>
    </row>
    <row r="255" spans="2:65" s="1" customFormat="1" ht="11.25">
      <c r="B255" s="28"/>
      <c r="D255" s="141" t="s">
        <v>137</v>
      </c>
      <c r="F255" s="142" t="s">
        <v>409</v>
      </c>
      <c r="I255" s="143"/>
      <c r="L255" s="28"/>
      <c r="M255" s="144"/>
      <c r="T255" s="52"/>
      <c r="AT255" s="13" t="s">
        <v>137</v>
      </c>
      <c r="AU255" s="13" t="s">
        <v>90</v>
      </c>
    </row>
    <row r="256" spans="2:65" s="1" customFormat="1" ht="33" customHeight="1">
      <c r="B256" s="28"/>
      <c r="C256" s="128" t="s">
        <v>411</v>
      </c>
      <c r="D256" s="128" t="s">
        <v>130</v>
      </c>
      <c r="E256" s="129" t="s">
        <v>403</v>
      </c>
      <c r="F256" s="130" t="s">
        <v>404</v>
      </c>
      <c r="G256" s="131" t="s">
        <v>269</v>
      </c>
      <c r="H256" s="132">
        <v>8</v>
      </c>
      <c r="I256" s="133"/>
      <c r="J256" s="134">
        <f>ROUND(I256*H256,2)</f>
        <v>0</v>
      </c>
      <c r="K256" s="130" t="s">
        <v>134</v>
      </c>
      <c r="L256" s="28"/>
      <c r="M256" s="135" t="s">
        <v>1</v>
      </c>
      <c r="N256" s="136" t="s">
        <v>45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135</v>
      </c>
      <c r="AT256" s="139" t="s">
        <v>130</v>
      </c>
      <c r="AU256" s="139" t="s">
        <v>90</v>
      </c>
      <c r="AY256" s="13" t="s">
        <v>128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3" t="s">
        <v>88</v>
      </c>
      <c r="BK256" s="140">
        <f>ROUND(I256*H256,2)</f>
        <v>0</v>
      </c>
      <c r="BL256" s="13" t="s">
        <v>135</v>
      </c>
      <c r="BM256" s="139" t="s">
        <v>412</v>
      </c>
    </row>
    <row r="257" spans="2:65" s="1" customFormat="1" ht="29.25">
      <c r="B257" s="28"/>
      <c r="D257" s="141" t="s">
        <v>137</v>
      </c>
      <c r="F257" s="142" t="s">
        <v>406</v>
      </c>
      <c r="I257" s="143"/>
      <c r="L257" s="28"/>
      <c r="M257" s="144"/>
      <c r="T257" s="52"/>
      <c r="AT257" s="13" t="s">
        <v>137</v>
      </c>
      <c r="AU257" s="13" t="s">
        <v>90</v>
      </c>
    </row>
    <row r="258" spans="2:65" s="1" customFormat="1" ht="16.5" customHeight="1">
      <c r="B258" s="28"/>
      <c r="C258" s="145" t="s">
        <v>413</v>
      </c>
      <c r="D258" s="145" t="s">
        <v>234</v>
      </c>
      <c r="E258" s="146" t="s">
        <v>414</v>
      </c>
      <c r="F258" s="147" t="s">
        <v>415</v>
      </c>
      <c r="G258" s="148" t="s">
        <v>269</v>
      </c>
      <c r="H258" s="149">
        <v>8</v>
      </c>
      <c r="I258" s="150"/>
      <c r="J258" s="151">
        <f>ROUND(I258*H258,2)</f>
        <v>0</v>
      </c>
      <c r="K258" s="147" t="s">
        <v>134</v>
      </c>
      <c r="L258" s="152"/>
      <c r="M258" s="153" t="s">
        <v>1</v>
      </c>
      <c r="N258" s="154" t="s">
        <v>45</v>
      </c>
      <c r="P258" s="137">
        <f>O258*H258</f>
        <v>0</v>
      </c>
      <c r="Q258" s="137">
        <v>1.1999999999999999E-3</v>
      </c>
      <c r="R258" s="137">
        <f>Q258*H258</f>
        <v>9.5999999999999992E-3</v>
      </c>
      <c r="S258" s="137">
        <v>0</v>
      </c>
      <c r="T258" s="138">
        <f>S258*H258</f>
        <v>0</v>
      </c>
      <c r="AR258" s="139" t="s">
        <v>165</v>
      </c>
      <c r="AT258" s="139" t="s">
        <v>234</v>
      </c>
      <c r="AU258" s="139" t="s">
        <v>90</v>
      </c>
      <c r="AY258" s="13" t="s">
        <v>128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3" t="s">
        <v>88</v>
      </c>
      <c r="BK258" s="140">
        <f>ROUND(I258*H258,2)</f>
        <v>0</v>
      </c>
      <c r="BL258" s="13" t="s">
        <v>135</v>
      </c>
      <c r="BM258" s="139" t="s">
        <v>416</v>
      </c>
    </row>
    <row r="259" spans="2:65" s="1" customFormat="1" ht="11.25">
      <c r="B259" s="28"/>
      <c r="D259" s="141" t="s">
        <v>137</v>
      </c>
      <c r="F259" s="142" t="s">
        <v>415</v>
      </c>
      <c r="I259" s="143"/>
      <c r="L259" s="28"/>
      <c r="M259" s="144"/>
      <c r="T259" s="52"/>
      <c r="AT259" s="13" t="s">
        <v>137</v>
      </c>
      <c r="AU259" s="13" t="s">
        <v>90</v>
      </c>
    </row>
    <row r="260" spans="2:65" s="1" customFormat="1" ht="24.2" customHeight="1">
      <c r="B260" s="28"/>
      <c r="C260" s="128" t="s">
        <v>417</v>
      </c>
      <c r="D260" s="128" t="s">
        <v>130</v>
      </c>
      <c r="E260" s="129" t="s">
        <v>418</v>
      </c>
      <c r="F260" s="130" t="s">
        <v>419</v>
      </c>
      <c r="G260" s="131" t="s">
        <v>269</v>
      </c>
      <c r="H260" s="132">
        <v>8</v>
      </c>
      <c r="I260" s="133"/>
      <c r="J260" s="134">
        <f>ROUND(I260*H260,2)</f>
        <v>0</v>
      </c>
      <c r="K260" s="130" t="s">
        <v>134</v>
      </c>
      <c r="L260" s="28"/>
      <c r="M260" s="135" t="s">
        <v>1</v>
      </c>
      <c r="N260" s="136" t="s">
        <v>45</v>
      </c>
      <c r="P260" s="137">
        <f>O260*H260</f>
        <v>0</v>
      </c>
      <c r="Q260" s="137">
        <v>1E-4</v>
      </c>
      <c r="R260" s="137">
        <f>Q260*H260</f>
        <v>8.0000000000000004E-4</v>
      </c>
      <c r="S260" s="137">
        <v>0</v>
      </c>
      <c r="T260" s="138">
        <f>S260*H260</f>
        <v>0</v>
      </c>
      <c r="AR260" s="139" t="s">
        <v>135</v>
      </c>
      <c r="AT260" s="139" t="s">
        <v>130</v>
      </c>
      <c r="AU260" s="139" t="s">
        <v>90</v>
      </c>
      <c r="AY260" s="13" t="s">
        <v>128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3" t="s">
        <v>88</v>
      </c>
      <c r="BK260" s="140">
        <f>ROUND(I260*H260,2)</f>
        <v>0</v>
      </c>
      <c r="BL260" s="13" t="s">
        <v>135</v>
      </c>
      <c r="BM260" s="139" t="s">
        <v>420</v>
      </c>
    </row>
    <row r="261" spans="2:65" s="1" customFormat="1" ht="29.25">
      <c r="B261" s="28"/>
      <c r="D261" s="141" t="s">
        <v>137</v>
      </c>
      <c r="F261" s="142" t="s">
        <v>421</v>
      </c>
      <c r="I261" s="143"/>
      <c r="L261" s="28"/>
      <c r="M261" s="144"/>
      <c r="T261" s="52"/>
      <c r="AT261" s="13" t="s">
        <v>137</v>
      </c>
      <c r="AU261" s="13" t="s">
        <v>90</v>
      </c>
    </row>
    <row r="262" spans="2:65" s="1" customFormat="1" ht="16.5" customHeight="1">
      <c r="B262" s="28"/>
      <c r="C262" s="145" t="s">
        <v>422</v>
      </c>
      <c r="D262" s="145" t="s">
        <v>234</v>
      </c>
      <c r="E262" s="146" t="s">
        <v>423</v>
      </c>
      <c r="F262" s="147" t="s">
        <v>424</v>
      </c>
      <c r="G262" s="148" t="s">
        <v>269</v>
      </c>
      <c r="H262" s="149">
        <v>8</v>
      </c>
      <c r="I262" s="150"/>
      <c r="J262" s="151">
        <f>ROUND(I262*H262,2)</f>
        <v>0</v>
      </c>
      <c r="K262" s="147" t="s">
        <v>134</v>
      </c>
      <c r="L262" s="152"/>
      <c r="M262" s="153" t="s">
        <v>1</v>
      </c>
      <c r="N262" s="154" t="s">
        <v>45</v>
      </c>
      <c r="P262" s="137">
        <f>O262*H262</f>
        <v>0</v>
      </c>
      <c r="Q262" s="137">
        <v>8.0000000000000004E-4</v>
      </c>
      <c r="R262" s="137">
        <f>Q262*H262</f>
        <v>6.4000000000000003E-3</v>
      </c>
      <c r="S262" s="137">
        <v>0</v>
      </c>
      <c r="T262" s="138">
        <f>S262*H262</f>
        <v>0</v>
      </c>
      <c r="AR262" s="139" t="s">
        <v>165</v>
      </c>
      <c r="AT262" s="139" t="s">
        <v>234</v>
      </c>
      <c r="AU262" s="139" t="s">
        <v>90</v>
      </c>
      <c r="AY262" s="13" t="s">
        <v>128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3" t="s">
        <v>88</v>
      </c>
      <c r="BK262" s="140">
        <f>ROUND(I262*H262,2)</f>
        <v>0</v>
      </c>
      <c r="BL262" s="13" t="s">
        <v>135</v>
      </c>
      <c r="BM262" s="139" t="s">
        <v>425</v>
      </c>
    </row>
    <row r="263" spans="2:65" s="1" customFormat="1" ht="11.25">
      <c r="B263" s="28"/>
      <c r="D263" s="141" t="s">
        <v>137</v>
      </c>
      <c r="F263" s="142" t="s">
        <v>424</v>
      </c>
      <c r="I263" s="143"/>
      <c r="L263" s="28"/>
      <c r="M263" s="144"/>
      <c r="T263" s="52"/>
      <c r="AT263" s="13" t="s">
        <v>137</v>
      </c>
      <c r="AU263" s="13" t="s">
        <v>90</v>
      </c>
    </row>
    <row r="264" spans="2:65" s="1" customFormat="1" ht="24.2" customHeight="1">
      <c r="B264" s="28"/>
      <c r="C264" s="128" t="s">
        <v>426</v>
      </c>
      <c r="D264" s="128" t="s">
        <v>130</v>
      </c>
      <c r="E264" s="129" t="s">
        <v>427</v>
      </c>
      <c r="F264" s="130" t="s">
        <v>428</v>
      </c>
      <c r="G264" s="131" t="s">
        <v>192</v>
      </c>
      <c r="H264" s="132">
        <v>5.54</v>
      </c>
      <c r="I264" s="133"/>
      <c r="J264" s="134">
        <f>ROUND(I264*H264,2)</f>
        <v>0</v>
      </c>
      <c r="K264" s="130" t="s">
        <v>134</v>
      </c>
      <c r="L264" s="28"/>
      <c r="M264" s="135" t="s">
        <v>1</v>
      </c>
      <c r="N264" s="136" t="s">
        <v>45</v>
      </c>
      <c r="P264" s="137">
        <f>O264*H264</f>
        <v>0</v>
      </c>
      <c r="Q264" s="137">
        <v>0</v>
      </c>
      <c r="R264" s="137">
        <f>Q264*H264</f>
        <v>0</v>
      </c>
      <c r="S264" s="137">
        <v>0.6</v>
      </c>
      <c r="T264" s="138">
        <f>S264*H264</f>
        <v>3.3239999999999998</v>
      </c>
      <c r="AR264" s="139" t="s">
        <v>135</v>
      </c>
      <c r="AT264" s="139" t="s">
        <v>130</v>
      </c>
      <c r="AU264" s="139" t="s">
        <v>90</v>
      </c>
      <c r="AY264" s="13" t="s">
        <v>128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3" t="s">
        <v>88</v>
      </c>
      <c r="BK264" s="140">
        <f>ROUND(I264*H264,2)</f>
        <v>0</v>
      </c>
      <c r="BL264" s="13" t="s">
        <v>135</v>
      </c>
      <c r="BM264" s="139" t="s">
        <v>429</v>
      </c>
    </row>
    <row r="265" spans="2:65" s="1" customFormat="1" ht="19.5">
      <c r="B265" s="28"/>
      <c r="D265" s="141" t="s">
        <v>137</v>
      </c>
      <c r="F265" s="142" t="s">
        <v>430</v>
      </c>
      <c r="I265" s="143"/>
      <c r="L265" s="28"/>
      <c r="M265" s="144"/>
      <c r="T265" s="52"/>
      <c r="AT265" s="13" t="s">
        <v>137</v>
      </c>
      <c r="AU265" s="13" t="s">
        <v>90</v>
      </c>
    </row>
    <row r="266" spans="2:65" s="1" customFormat="1" ht="24.2" customHeight="1">
      <c r="B266" s="28"/>
      <c r="C266" s="128" t="s">
        <v>431</v>
      </c>
      <c r="D266" s="128" t="s">
        <v>130</v>
      </c>
      <c r="E266" s="129" t="s">
        <v>432</v>
      </c>
      <c r="F266" s="130" t="s">
        <v>433</v>
      </c>
      <c r="G266" s="131" t="s">
        <v>434</v>
      </c>
      <c r="H266" s="132">
        <v>4</v>
      </c>
      <c r="I266" s="133"/>
      <c r="J266" s="134">
        <f>ROUND(I266*H266,2)</f>
        <v>0</v>
      </c>
      <c r="K266" s="130" t="s">
        <v>134</v>
      </c>
      <c r="L266" s="28"/>
      <c r="M266" s="135" t="s">
        <v>1</v>
      </c>
      <c r="N266" s="136" t="s">
        <v>45</v>
      </c>
      <c r="P266" s="137">
        <f>O266*H266</f>
        <v>0</v>
      </c>
      <c r="Q266" s="137">
        <v>3.1E-4</v>
      </c>
      <c r="R266" s="137">
        <f>Q266*H266</f>
        <v>1.24E-3</v>
      </c>
      <c r="S266" s="137">
        <v>0</v>
      </c>
      <c r="T266" s="138">
        <f>S266*H266</f>
        <v>0</v>
      </c>
      <c r="AR266" s="139" t="s">
        <v>135</v>
      </c>
      <c r="AT266" s="139" t="s">
        <v>130</v>
      </c>
      <c r="AU266" s="139" t="s">
        <v>90</v>
      </c>
      <c r="AY266" s="13" t="s">
        <v>128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3" t="s">
        <v>88</v>
      </c>
      <c r="BK266" s="140">
        <f>ROUND(I266*H266,2)</f>
        <v>0</v>
      </c>
      <c r="BL266" s="13" t="s">
        <v>135</v>
      </c>
      <c r="BM266" s="139" t="s">
        <v>435</v>
      </c>
    </row>
    <row r="267" spans="2:65" s="1" customFormat="1" ht="19.5">
      <c r="B267" s="28"/>
      <c r="D267" s="141" t="s">
        <v>137</v>
      </c>
      <c r="F267" s="142" t="s">
        <v>433</v>
      </c>
      <c r="I267" s="143"/>
      <c r="L267" s="28"/>
      <c r="M267" s="144"/>
      <c r="T267" s="52"/>
      <c r="AT267" s="13" t="s">
        <v>137</v>
      </c>
      <c r="AU267" s="13" t="s">
        <v>90</v>
      </c>
    </row>
    <row r="268" spans="2:65" s="1" customFormat="1" ht="33" customHeight="1">
      <c r="B268" s="28"/>
      <c r="C268" s="128" t="s">
        <v>436</v>
      </c>
      <c r="D268" s="128" t="s">
        <v>130</v>
      </c>
      <c r="E268" s="129" t="s">
        <v>437</v>
      </c>
      <c r="F268" s="130" t="s">
        <v>438</v>
      </c>
      <c r="G268" s="131" t="s">
        <v>269</v>
      </c>
      <c r="H268" s="132">
        <v>3</v>
      </c>
      <c r="I268" s="133"/>
      <c r="J268" s="134">
        <f>ROUND(I268*H268,2)</f>
        <v>0</v>
      </c>
      <c r="K268" s="130" t="s">
        <v>134</v>
      </c>
      <c r="L268" s="28"/>
      <c r="M268" s="135" t="s">
        <v>1</v>
      </c>
      <c r="N268" s="136" t="s">
        <v>45</v>
      </c>
      <c r="P268" s="137">
        <f>O268*H268</f>
        <v>0</v>
      </c>
      <c r="Q268" s="137">
        <v>2.1158700000000001</v>
      </c>
      <c r="R268" s="137">
        <f>Q268*H268</f>
        <v>6.3476100000000004</v>
      </c>
      <c r="S268" s="137">
        <v>0</v>
      </c>
      <c r="T268" s="138">
        <f>S268*H268</f>
        <v>0</v>
      </c>
      <c r="AR268" s="139" t="s">
        <v>135</v>
      </c>
      <c r="AT268" s="139" t="s">
        <v>130</v>
      </c>
      <c r="AU268" s="139" t="s">
        <v>90</v>
      </c>
      <c r="AY268" s="13" t="s">
        <v>128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3" t="s">
        <v>88</v>
      </c>
      <c r="BK268" s="140">
        <f>ROUND(I268*H268,2)</f>
        <v>0</v>
      </c>
      <c r="BL268" s="13" t="s">
        <v>135</v>
      </c>
      <c r="BM268" s="139" t="s">
        <v>439</v>
      </c>
    </row>
    <row r="269" spans="2:65" s="1" customFormat="1" ht="19.5">
      <c r="B269" s="28"/>
      <c r="D269" s="141" t="s">
        <v>137</v>
      </c>
      <c r="F269" s="142" t="s">
        <v>438</v>
      </c>
      <c r="I269" s="143"/>
      <c r="L269" s="28"/>
      <c r="M269" s="144"/>
      <c r="T269" s="52"/>
      <c r="AT269" s="13" t="s">
        <v>137</v>
      </c>
      <c r="AU269" s="13" t="s">
        <v>90</v>
      </c>
    </row>
    <row r="270" spans="2:65" s="1" customFormat="1" ht="16.5" customHeight="1">
      <c r="B270" s="28"/>
      <c r="C270" s="145" t="s">
        <v>440</v>
      </c>
      <c r="D270" s="145" t="s">
        <v>234</v>
      </c>
      <c r="E270" s="146" t="s">
        <v>441</v>
      </c>
      <c r="F270" s="147" t="s">
        <v>442</v>
      </c>
      <c r="G270" s="148" t="s">
        <v>269</v>
      </c>
      <c r="H270" s="149">
        <v>3</v>
      </c>
      <c r="I270" s="150"/>
      <c r="J270" s="151">
        <f>ROUND(I270*H270,2)</f>
        <v>0</v>
      </c>
      <c r="K270" s="147" t="s">
        <v>1</v>
      </c>
      <c r="L270" s="152"/>
      <c r="M270" s="153" t="s">
        <v>1</v>
      </c>
      <c r="N270" s="154" t="s">
        <v>45</v>
      </c>
      <c r="P270" s="137">
        <f>O270*H270</f>
        <v>0</v>
      </c>
      <c r="Q270" s="137">
        <v>1.0129999999999999</v>
      </c>
      <c r="R270" s="137">
        <f>Q270*H270</f>
        <v>3.0389999999999997</v>
      </c>
      <c r="S270" s="137">
        <v>0</v>
      </c>
      <c r="T270" s="138">
        <f>S270*H270</f>
        <v>0</v>
      </c>
      <c r="AR270" s="139" t="s">
        <v>165</v>
      </c>
      <c r="AT270" s="139" t="s">
        <v>234</v>
      </c>
      <c r="AU270" s="139" t="s">
        <v>90</v>
      </c>
      <c r="AY270" s="13" t="s">
        <v>128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3" t="s">
        <v>88</v>
      </c>
      <c r="BK270" s="140">
        <f>ROUND(I270*H270,2)</f>
        <v>0</v>
      </c>
      <c r="BL270" s="13" t="s">
        <v>135</v>
      </c>
      <c r="BM270" s="139" t="s">
        <v>443</v>
      </c>
    </row>
    <row r="271" spans="2:65" s="1" customFormat="1" ht="11.25">
      <c r="B271" s="28"/>
      <c r="D271" s="141" t="s">
        <v>137</v>
      </c>
      <c r="F271" s="142" t="s">
        <v>442</v>
      </c>
      <c r="I271" s="143"/>
      <c r="L271" s="28"/>
      <c r="M271" s="144"/>
      <c r="T271" s="52"/>
      <c r="AT271" s="13" t="s">
        <v>137</v>
      </c>
      <c r="AU271" s="13" t="s">
        <v>90</v>
      </c>
    </row>
    <row r="272" spans="2:65" s="1" customFormat="1" ht="16.5" customHeight="1">
      <c r="B272" s="28"/>
      <c r="C272" s="145" t="s">
        <v>444</v>
      </c>
      <c r="D272" s="145" t="s">
        <v>234</v>
      </c>
      <c r="E272" s="146" t="s">
        <v>445</v>
      </c>
      <c r="F272" s="147" t="s">
        <v>446</v>
      </c>
      <c r="G272" s="148" t="s">
        <v>269</v>
      </c>
      <c r="H272" s="149">
        <v>3</v>
      </c>
      <c r="I272" s="150"/>
      <c r="J272" s="151">
        <f>ROUND(I272*H272,2)</f>
        <v>0</v>
      </c>
      <c r="K272" s="147" t="s">
        <v>1</v>
      </c>
      <c r="L272" s="152"/>
      <c r="M272" s="153" t="s">
        <v>1</v>
      </c>
      <c r="N272" s="154" t="s">
        <v>45</v>
      </c>
      <c r="P272" s="137">
        <f>O272*H272</f>
        <v>0</v>
      </c>
      <c r="Q272" s="137">
        <v>0.50600000000000001</v>
      </c>
      <c r="R272" s="137">
        <f>Q272*H272</f>
        <v>1.518</v>
      </c>
      <c r="S272" s="137">
        <v>0</v>
      </c>
      <c r="T272" s="138">
        <f>S272*H272</f>
        <v>0</v>
      </c>
      <c r="AR272" s="139" t="s">
        <v>165</v>
      </c>
      <c r="AT272" s="139" t="s">
        <v>234</v>
      </c>
      <c r="AU272" s="139" t="s">
        <v>90</v>
      </c>
      <c r="AY272" s="13" t="s">
        <v>128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3" t="s">
        <v>88</v>
      </c>
      <c r="BK272" s="140">
        <f>ROUND(I272*H272,2)</f>
        <v>0</v>
      </c>
      <c r="BL272" s="13" t="s">
        <v>135</v>
      </c>
      <c r="BM272" s="139" t="s">
        <v>447</v>
      </c>
    </row>
    <row r="273" spans="2:65" s="1" customFormat="1" ht="11.25">
      <c r="B273" s="28"/>
      <c r="D273" s="141" t="s">
        <v>137</v>
      </c>
      <c r="F273" s="142" t="s">
        <v>446</v>
      </c>
      <c r="I273" s="143"/>
      <c r="L273" s="28"/>
      <c r="M273" s="144"/>
      <c r="T273" s="52"/>
      <c r="AT273" s="13" t="s">
        <v>137</v>
      </c>
      <c r="AU273" s="13" t="s">
        <v>90</v>
      </c>
    </row>
    <row r="274" spans="2:65" s="1" customFormat="1" ht="16.5" customHeight="1">
      <c r="B274" s="28"/>
      <c r="C274" s="145" t="s">
        <v>448</v>
      </c>
      <c r="D274" s="145" t="s">
        <v>234</v>
      </c>
      <c r="E274" s="146" t="s">
        <v>449</v>
      </c>
      <c r="F274" s="147" t="s">
        <v>450</v>
      </c>
      <c r="G274" s="148" t="s">
        <v>269</v>
      </c>
      <c r="H274" s="149">
        <v>1</v>
      </c>
      <c r="I274" s="150"/>
      <c r="J274" s="151">
        <f>ROUND(I274*H274,2)</f>
        <v>0</v>
      </c>
      <c r="K274" s="147" t="s">
        <v>1</v>
      </c>
      <c r="L274" s="152"/>
      <c r="M274" s="153" t="s">
        <v>1</v>
      </c>
      <c r="N274" s="154" t="s">
        <v>45</v>
      </c>
      <c r="P274" s="137">
        <f>O274*H274</f>
        <v>0</v>
      </c>
      <c r="Q274" s="137">
        <v>0.254</v>
      </c>
      <c r="R274" s="137">
        <f>Q274*H274</f>
        <v>0.254</v>
      </c>
      <c r="S274" s="137">
        <v>0</v>
      </c>
      <c r="T274" s="138">
        <f>S274*H274</f>
        <v>0</v>
      </c>
      <c r="AR274" s="139" t="s">
        <v>165</v>
      </c>
      <c r="AT274" s="139" t="s">
        <v>234</v>
      </c>
      <c r="AU274" s="139" t="s">
        <v>90</v>
      </c>
      <c r="AY274" s="13" t="s">
        <v>128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3" t="s">
        <v>88</v>
      </c>
      <c r="BK274" s="140">
        <f>ROUND(I274*H274,2)</f>
        <v>0</v>
      </c>
      <c r="BL274" s="13" t="s">
        <v>135</v>
      </c>
      <c r="BM274" s="139" t="s">
        <v>451</v>
      </c>
    </row>
    <row r="275" spans="2:65" s="1" customFormat="1" ht="11.25">
      <c r="B275" s="28"/>
      <c r="D275" s="141" t="s">
        <v>137</v>
      </c>
      <c r="F275" s="142" t="s">
        <v>450</v>
      </c>
      <c r="I275" s="143"/>
      <c r="L275" s="28"/>
      <c r="M275" s="144"/>
      <c r="T275" s="52"/>
      <c r="AT275" s="13" t="s">
        <v>137</v>
      </c>
      <c r="AU275" s="13" t="s">
        <v>90</v>
      </c>
    </row>
    <row r="276" spans="2:65" s="1" customFormat="1" ht="16.5" customHeight="1">
      <c r="B276" s="28"/>
      <c r="C276" s="145" t="s">
        <v>452</v>
      </c>
      <c r="D276" s="145" t="s">
        <v>234</v>
      </c>
      <c r="E276" s="146" t="s">
        <v>453</v>
      </c>
      <c r="F276" s="147" t="s">
        <v>454</v>
      </c>
      <c r="G276" s="148" t="s">
        <v>269</v>
      </c>
      <c r="H276" s="149">
        <v>2</v>
      </c>
      <c r="I276" s="150"/>
      <c r="J276" s="151">
        <f>ROUND(I276*H276,2)</f>
        <v>0</v>
      </c>
      <c r="K276" s="147" t="s">
        <v>1</v>
      </c>
      <c r="L276" s="152"/>
      <c r="M276" s="153" t="s">
        <v>1</v>
      </c>
      <c r="N276" s="154" t="s">
        <v>45</v>
      </c>
      <c r="P276" s="137">
        <f>O276*H276</f>
        <v>0</v>
      </c>
      <c r="Q276" s="137">
        <v>0.58499999999999996</v>
      </c>
      <c r="R276" s="137">
        <f>Q276*H276</f>
        <v>1.17</v>
      </c>
      <c r="S276" s="137">
        <v>0</v>
      </c>
      <c r="T276" s="138">
        <f>S276*H276</f>
        <v>0</v>
      </c>
      <c r="AR276" s="139" t="s">
        <v>165</v>
      </c>
      <c r="AT276" s="139" t="s">
        <v>234</v>
      </c>
      <c r="AU276" s="139" t="s">
        <v>90</v>
      </c>
      <c r="AY276" s="13" t="s">
        <v>128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3" t="s">
        <v>88</v>
      </c>
      <c r="BK276" s="140">
        <f>ROUND(I276*H276,2)</f>
        <v>0</v>
      </c>
      <c r="BL276" s="13" t="s">
        <v>135</v>
      </c>
      <c r="BM276" s="139" t="s">
        <v>455</v>
      </c>
    </row>
    <row r="277" spans="2:65" s="1" customFormat="1" ht="11.25">
      <c r="B277" s="28"/>
      <c r="D277" s="141" t="s">
        <v>137</v>
      </c>
      <c r="F277" s="142" t="s">
        <v>454</v>
      </c>
      <c r="I277" s="143"/>
      <c r="L277" s="28"/>
      <c r="M277" s="144"/>
      <c r="T277" s="52"/>
      <c r="AT277" s="13" t="s">
        <v>137</v>
      </c>
      <c r="AU277" s="13" t="s">
        <v>90</v>
      </c>
    </row>
    <row r="278" spans="2:65" s="1" customFormat="1" ht="24.2" customHeight="1">
      <c r="B278" s="28"/>
      <c r="C278" s="145" t="s">
        <v>456</v>
      </c>
      <c r="D278" s="145" t="s">
        <v>234</v>
      </c>
      <c r="E278" s="146" t="s">
        <v>457</v>
      </c>
      <c r="F278" s="147" t="s">
        <v>458</v>
      </c>
      <c r="G278" s="148" t="s">
        <v>269</v>
      </c>
      <c r="H278" s="149">
        <v>3</v>
      </c>
      <c r="I278" s="150"/>
      <c r="J278" s="151">
        <f>ROUND(I278*H278,2)</f>
        <v>0</v>
      </c>
      <c r="K278" s="147" t="s">
        <v>1</v>
      </c>
      <c r="L278" s="152"/>
      <c r="M278" s="153" t="s">
        <v>1</v>
      </c>
      <c r="N278" s="154" t="s">
        <v>45</v>
      </c>
      <c r="P278" s="137">
        <f>O278*H278</f>
        <v>0</v>
      </c>
      <c r="Q278" s="137">
        <v>1.1599999999999999</v>
      </c>
      <c r="R278" s="137">
        <f>Q278*H278</f>
        <v>3.4799999999999995</v>
      </c>
      <c r="S278" s="137">
        <v>0</v>
      </c>
      <c r="T278" s="138">
        <f>S278*H278</f>
        <v>0</v>
      </c>
      <c r="AR278" s="139" t="s">
        <v>165</v>
      </c>
      <c r="AT278" s="139" t="s">
        <v>234</v>
      </c>
      <c r="AU278" s="139" t="s">
        <v>90</v>
      </c>
      <c r="AY278" s="13" t="s">
        <v>128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3" t="s">
        <v>88</v>
      </c>
      <c r="BK278" s="140">
        <f>ROUND(I278*H278,2)</f>
        <v>0</v>
      </c>
      <c r="BL278" s="13" t="s">
        <v>135</v>
      </c>
      <c r="BM278" s="139" t="s">
        <v>459</v>
      </c>
    </row>
    <row r="279" spans="2:65" s="1" customFormat="1" ht="19.5">
      <c r="B279" s="28"/>
      <c r="D279" s="141" t="s">
        <v>137</v>
      </c>
      <c r="F279" s="142" t="s">
        <v>458</v>
      </c>
      <c r="I279" s="143"/>
      <c r="L279" s="28"/>
      <c r="M279" s="144"/>
      <c r="T279" s="52"/>
      <c r="AT279" s="13" t="s">
        <v>137</v>
      </c>
      <c r="AU279" s="13" t="s">
        <v>90</v>
      </c>
    </row>
    <row r="280" spans="2:65" s="1" customFormat="1" ht="16.5" customHeight="1">
      <c r="B280" s="28"/>
      <c r="C280" s="145" t="s">
        <v>460</v>
      </c>
      <c r="D280" s="145" t="s">
        <v>234</v>
      </c>
      <c r="E280" s="146" t="s">
        <v>461</v>
      </c>
      <c r="F280" s="147" t="s">
        <v>462</v>
      </c>
      <c r="G280" s="148" t="s">
        <v>269</v>
      </c>
      <c r="H280" s="149">
        <v>1</v>
      </c>
      <c r="I280" s="150"/>
      <c r="J280" s="151">
        <f>ROUND(I280*H280,2)</f>
        <v>0</v>
      </c>
      <c r="K280" s="147" t="s">
        <v>1</v>
      </c>
      <c r="L280" s="152"/>
      <c r="M280" s="153" t="s">
        <v>1</v>
      </c>
      <c r="N280" s="154" t="s">
        <v>45</v>
      </c>
      <c r="P280" s="137">
        <f>O280*H280</f>
        <v>0</v>
      </c>
      <c r="Q280" s="137">
        <v>0.44900000000000001</v>
      </c>
      <c r="R280" s="137">
        <f>Q280*H280</f>
        <v>0.44900000000000001</v>
      </c>
      <c r="S280" s="137">
        <v>0</v>
      </c>
      <c r="T280" s="138">
        <f>S280*H280</f>
        <v>0</v>
      </c>
      <c r="AR280" s="139" t="s">
        <v>165</v>
      </c>
      <c r="AT280" s="139" t="s">
        <v>234</v>
      </c>
      <c r="AU280" s="139" t="s">
        <v>90</v>
      </c>
      <c r="AY280" s="13" t="s">
        <v>128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3" t="s">
        <v>88</v>
      </c>
      <c r="BK280" s="140">
        <f>ROUND(I280*H280,2)</f>
        <v>0</v>
      </c>
      <c r="BL280" s="13" t="s">
        <v>135</v>
      </c>
      <c r="BM280" s="139" t="s">
        <v>463</v>
      </c>
    </row>
    <row r="281" spans="2:65" s="1" customFormat="1" ht="11.25">
      <c r="B281" s="28"/>
      <c r="D281" s="141" t="s">
        <v>137</v>
      </c>
      <c r="F281" s="142" t="s">
        <v>462</v>
      </c>
      <c r="I281" s="143"/>
      <c r="L281" s="28"/>
      <c r="M281" s="144"/>
      <c r="T281" s="52"/>
      <c r="AT281" s="13" t="s">
        <v>137</v>
      </c>
      <c r="AU281" s="13" t="s">
        <v>90</v>
      </c>
    </row>
    <row r="282" spans="2:65" s="1" customFormat="1" ht="24.2" customHeight="1">
      <c r="B282" s="28"/>
      <c r="C282" s="145" t="s">
        <v>464</v>
      </c>
      <c r="D282" s="145" t="s">
        <v>234</v>
      </c>
      <c r="E282" s="146" t="s">
        <v>465</v>
      </c>
      <c r="F282" s="147" t="s">
        <v>466</v>
      </c>
      <c r="G282" s="148" t="s">
        <v>269</v>
      </c>
      <c r="H282" s="149">
        <v>10</v>
      </c>
      <c r="I282" s="150"/>
      <c r="J282" s="151">
        <f>ROUND(I282*H282,2)</f>
        <v>0</v>
      </c>
      <c r="K282" s="147" t="s">
        <v>134</v>
      </c>
      <c r="L282" s="152"/>
      <c r="M282" s="153" t="s">
        <v>1</v>
      </c>
      <c r="N282" s="154" t="s">
        <v>45</v>
      </c>
      <c r="P282" s="137">
        <f>O282*H282</f>
        <v>0</v>
      </c>
      <c r="Q282" s="137">
        <v>2E-3</v>
      </c>
      <c r="R282" s="137">
        <f>Q282*H282</f>
        <v>0.02</v>
      </c>
      <c r="S282" s="137">
        <v>0</v>
      </c>
      <c r="T282" s="138">
        <f>S282*H282</f>
        <v>0</v>
      </c>
      <c r="AR282" s="139" t="s">
        <v>165</v>
      </c>
      <c r="AT282" s="139" t="s">
        <v>234</v>
      </c>
      <c r="AU282" s="139" t="s">
        <v>90</v>
      </c>
      <c r="AY282" s="13" t="s">
        <v>128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3" t="s">
        <v>88</v>
      </c>
      <c r="BK282" s="140">
        <f>ROUND(I282*H282,2)</f>
        <v>0</v>
      </c>
      <c r="BL282" s="13" t="s">
        <v>135</v>
      </c>
      <c r="BM282" s="139" t="s">
        <v>467</v>
      </c>
    </row>
    <row r="283" spans="2:65" s="1" customFormat="1" ht="11.25">
      <c r="B283" s="28"/>
      <c r="D283" s="141" t="s">
        <v>137</v>
      </c>
      <c r="F283" s="142" t="s">
        <v>466</v>
      </c>
      <c r="I283" s="143"/>
      <c r="L283" s="28"/>
      <c r="M283" s="144"/>
      <c r="T283" s="52"/>
      <c r="AT283" s="13" t="s">
        <v>137</v>
      </c>
      <c r="AU283" s="13" t="s">
        <v>90</v>
      </c>
    </row>
    <row r="284" spans="2:65" s="1" customFormat="1" ht="24.2" customHeight="1">
      <c r="B284" s="28"/>
      <c r="C284" s="128" t="s">
        <v>468</v>
      </c>
      <c r="D284" s="128" t="s">
        <v>130</v>
      </c>
      <c r="E284" s="129" t="s">
        <v>469</v>
      </c>
      <c r="F284" s="130" t="s">
        <v>470</v>
      </c>
      <c r="G284" s="131" t="s">
        <v>269</v>
      </c>
      <c r="H284" s="132">
        <v>3</v>
      </c>
      <c r="I284" s="133"/>
      <c r="J284" s="134">
        <f>ROUND(I284*H284,2)</f>
        <v>0</v>
      </c>
      <c r="K284" s="130" t="s">
        <v>134</v>
      </c>
      <c r="L284" s="28"/>
      <c r="M284" s="135" t="s">
        <v>1</v>
      </c>
      <c r="N284" s="136" t="s">
        <v>45</v>
      </c>
      <c r="P284" s="137">
        <f>O284*H284</f>
        <v>0</v>
      </c>
      <c r="Q284" s="137">
        <v>0</v>
      </c>
      <c r="R284" s="137">
        <f>Q284*H284</f>
        <v>0</v>
      </c>
      <c r="S284" s="137">
        <v>0.15</v>
      </c>
      <c r="T284" s="138">
        <f>S284*H284</f>
        <v>0.44999999999999996</v>
      </c>
      <c r="AR284" s="139" t="s">
        <v>135</v>
      </c>
      <c r="AT284" s="139" t="s">
        <v>130</v>
      </c>
      <c r="AU284" s="139" t="s">
        <v>90</v>
      </c>
      <c r="AY284" s="13" t="s">
        <v>128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3" t="s">
        <v>88</v>
      </c>
      <c r="BK284" s="140">
        <f>ROUND(I284*H284,2)</f>
        <v>0</v>
      </c>
      <c r="BL284" s="13" t="s">
        <v>135</v>
      </c>
      <c r="BM284" s="139" t="s">
        <v>471</v>
      </c>
    </row>
    <row r="285" spans="2:65" s="1" customFormat="1" ht="19.5">
      <c r="B285" s="28"/>
      <c r="D285" s="141" t="s">
        <v>137</v>
      </c>
      <c r="F285" s="142" t="s">
        <v>472</v>
      </c>
      <c r="I285" s="143"/>
      <c r="L285" s="28"/>
      <c r="M285" s="144"/>
      <c r="T285" s="52"/>
      <c r="AT285" s="13" t="s">
        <v>137</v>
      </c>
      <c r="AU285" s="13" t="s">
        <v>90</v>
      </c>
    </row>
    <row r="286" spans="2:65" s="1" customFormat="1" ht="24.2" customHeight="1">
      <c r="B286" s="28"/>
      <c r="C286" s="128" t="s">
        <v>473</v>
      </c>
      <c r="D286" s="128" t="s">
        <v>130</v>
      </c>
      <c r="E286" s="129" t="s">
        <v>474</v>
      </c>
      <c r="F286" s="130" t="s">
        <v>475</v>
      </c>
      <c r="G286" s="131" t="s">
        <v>269</v>
      </c>
      <c r="H286" s="132">
        <v>3</v>
      </c>
      <c r="I286" s="133"/>
      <c r="J286" s="134">
        <f>ROUND(I286*H286,2)</f>
        <v>0</v>
      </c>
      <c r="K286" s="130" t="s">
        <v>134</v>
      </c>
      <c r="L286" s="28"/>
      <c r="M286" s="135" t="s">
        <v>1</v>
      </c>
      <c r="N286" s="136" t="s">
        <v>45</v>
      </c>
      <c r="P286" s="137">
        <f>O286*H286</f>
        <v>0</v>
      </c>
      <c r="Q286" s="137">
        <v>0.09</v>
      </c>
      <c r="R286" s="137">
        <f>Q286*H286</f>
        <v>0.27</v>
      </c>
      <c r="S286" s="137">
        <v>0</v>
      </c>
      <c r="T286" s="138">
        <f>S286*H286</f>
        <v>0</v>
      </c>
      <c r="AR286" s="139" t="s">
        <v>135</v>
      </c>
      <c r="AT286" s="139" t="s">
        <v>130</v>
      </c>
      <c r="AU286" s="139" t="s">
        <v>90</v>
      </c>
      <c r="AY286" s="13" t="s">
        <v>128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3" t="s">
        <v>88</v>
      </c>
      <c r="BK286" s="140">
        <f>ROUND(I286*H286,2)</f>
        <v>0</v>
      </c>
      <c r="BL286" s="13" t="s">
        <v>135</v>
      </c>
      <c r="BM286" s="139" t="s">
        <v>476</v>
      </c>
    </row>
    <row r="287" spans="2:65" s="1" customFormat="1" ht="19.5">
      <c r="B287" s="28"/>
      <c r="D287" s="141" t="s">
        <v>137</v>
      </c>
      <c r="F287" s="142" t="s">
        <v>477</v>
      </c>
      <c r="I287" s="143"/>
      <c r="L287" s="28"/>
      <c r="M287" s="144"/>
      <c r="T287" s="52"/>
      <c r="AT287" s="13" t="s">
        <v>137</v>
      </c>
      <c r="AU287" s="13" t="s">
        <v>90</v>
      </c>
    </row>
    <row r="288" spans="2:65" s="1" customFormat="1" ht="37.9" customHeight="1">
      <c r="B288" s="28"/>
      <c r="C288" s="145" t="s">
        <v>478</v>
      </c>
      <c r="D288" s="145" t="s">
        <v>234</v>
      </c>
      <c r="E288" s="146" t="s">
        <v>479</v>
      </c>
      <c r="F288" s="147" t="s">
        <v>480</v>
      </c>
      <c r="G288" s="148" t="s">
        <v>269</v>
      </c>
      <c r="H288" s="149">
        <v>3</v>
      </c>
      <c r="I288" s="150"/>
      <c r="J288" s="151">
        <f>ROUND(I288*H288,2)</f>
        <v>0</v>
      </c>
      <c r="K288" s="147" t="s">
        <v>1</v>
      </c>
      <c r="L288" s="152"/>
      <c r="M288" s="153" t="s">
        <v>1</v>
      </c>
      <c r="N288" s="154" t="s">
        <v>45</v>
      </c>
      <c r="P288" s="137">
        <f>O288*H288</f>
        <v>0</v>
      </c>
      <c r="Q288" s="137">
        <v>7.5999999999999998E-2</v>
      </c>
      <c r="R288" s="137">
        <f>Q288*H288</f>
        <v>0.22799999999999998</v>
      </c>
      <c r="S288" s="137">
        <v>0</v>
      </c>
      <c r="T288" s="138">
        <f>S288*H288</f>
        <v>0</v>
      </c>
      <c r="AR288" s="139" t="s">
        <v>165</v>
      </c>
      <c r="AT288" s="139" t="s">
        <v>234</v>
      </c>
      <c r="AU288" s="139" t="s">
        <v>90</v>
      </c>
      <c r="AY288" s="13" t="s">
        <v>128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3" t="s">
        <v>88</v>
      </c>
      <c r="BK288" s="140">
        <f>ROUND(I288*H288,2)</f>
        <v>0</v>
      </c>
      <c r="BL288" s="13" t="s">
        <v>135</v>
      </c>
      <c r="BM288" s="139" t="s">
        <v>481</v>
      </c>
    </row>
    <row r="289" spans="2:65" s="1" customFormat="1" ht="19.5">
      <c r="B289" s="28"/>
      <c r="D289" s="141" t="s">
        <v>137</v>
      </c>
      <c r="F289" s="142" t="s">
        <v>480</v>
      </c>
      <c r="I289" s="143"/>
      <c r="L289" s="28"/>
      <c r="M289" s="144"/>
      <c r="T289" s="52"/>
      <c r="AT289" s="13" t="s">
        <v>137</v>
      </c>
      <c r="AU289" s="13" t="s">
        <v>90</v>
      </c>
    </row>
    <row r="290" spans="2:65" s="1" customFormat="1" ht="21.75" customHeight="1">
      <c r="B290" s="28"/>
      <c r="C290" s="128" t="s">
        <v>482</v>
      </c>
      <c r="D290" s="128" t="s">
        <v>130</v>
      </c>
      <c r="E290" s="129" t="s">
        <v>483</v>
      </c>
      <c r="F290" s="130" t="s">
        <v>484</v>
      </c>
      <c r="G290" s="131" t="s">
        <v>162</v>
      </c>
      <c r="H290" s="132">
        <v>214</v>
      </c>
      <c r="I290" s="133"/>
      <c r="J290" s="134">
        <f>ROUND(I290*H290,2)</f>
        <v>0</v>
      </c>
      <c r="K290" s="130" t="s">
        <v>134</v>
      </c>
      <c r="L290" s="28"/>
      <c r="M290" s="135" t="s">
        <v>1</v>
      </c>
      <c r="N290" s="136" t="s">
        <v>45</v>
      </c>
      <c r="P290" s="137">
        <f>O290*H290</f>
        <v>0</v>
      </c>
      <c r="Q290" s="137">
        <v>9.0000000000000006E-5</v>
      </c>
      <c r="R290" s="137">
        <f>Q290*H290</f>
        <v>1.9260000000000003E-2</v>
      </c>
      <c r="S290" s="137">
        <v>0</v>
      </c>
      <c r="T290" s="138">
        <f>S290*H290</f>
        <v>0</v>
      </c>
      <c r="AR290" s="139" t="s">
        <v>135</v>
      </c>
      <c r="AT290" s="139" t="s">
        <v>130</v>
      </c>
      <c r="AU290" s="139" t="s">
        <v>90</v>
      </c>
      <c r="AY290" s="13" t="s">
        <v>128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3" t="s">
        <v>88</v>
      </c>
      <c r="BK290" s="140">
        <f>ROUND(I290*H290,2)</f>
        <v>0</v>
      </c>
      <c r="BL290" s="13" t="s">
        <v>135</v>
      </c>
      <c r="BM290" s="139" t="s">
        <v>485</v>
      </c>
    </row>
    <row r="291" spans="2:65" s="1" customFormat="1" ht="11.25">
      <c r="B291" s="28"/>
      <c r="D291" s="141" t="s">
        <v>137</v>
      </c>
      <c r="F291" s="142" t="s">
        <v>486</v>
      </c>
      <c r="I291" s="143"/>
      <c r="L291" s="28"/>
      <c r="M291" s="144"/>
      <c r="T291" s="52"/>
      <c r="AT291" s="13" t="s">
        <v>137</v>
      </c>
      <c r="AU291" s="13" t="s">
        <v>90</v>
      </c>
    </row>
    <row r="292" spans="2:65" s="11" customFormat="1" ht="22.9" customHeight="1">
      <c r="B292" s="116"/>
      <c r="D292" s="117" t="s">
        <v>79</v>
      </c>
      <c r="E292" s="126" t="s">
        <v>169</v>
      </c>
      <c r="F292" s="126" t="s">
        <v>487</v>
      </c>
      <c r="I292" s="119"/>
      <c r="J292" s="127">
        <f>BK292</f>
        <v>0</v>
      </c>
      <c r="L292" s="116"/>
      <c r="M292" s="121"/>
      <c r="P292" s="122">
        <f>SUM(P293:P310)</f>
        <v>0</v>
      </c>
      <c r="R292" s="122">
        <f>SUM(R293:R310)</f>
        <v>0.20432999999999998</v>
      </c>
      <c r="T292" s="123">
        <f>SUM(T293:T310)</f>
        <v>45.666000000000004</v>
      </c>
      <c r="AR292" s="117" t="s">
        <v>88</v>
      </c>
      <c r="AT292" s="124" t="s">
        <v>79</v>
      </c>
      <c r="AU292" s="124" t="s">
        <v>88</v>
      </c>
      <c r="AY292" s="117" t="s">
        <v>128</v>
      </c>
      <c r="BK292" s="125">
        <f>SUM(BK293:BK310)</f>
        <v>0</v>
      </c>
    </row>
    <row r="293" spans="2:65" s="1" customFormat="1" ht="24.2" customHeight="1">
      <c r="B293" s="28"/>
      <c r="C293" s="128" t="s">
        <v>488</v>
      </c>
      <c r="D293" s="128" t="s">
        <v>130</v>
      </c>
      <c r="E293" s="129" t="s">
        <v>489</v>
      </c>
      <c r="F293" s="130" t="s">
        <v>490</v>
      </c>
      <c r="G293" s="131" t="s">
        <v>162</v>
      </c>
      <c r="H293" s="132">
        <v>100</v>
      </c>
      <c r="I293" s="133"/>
      <c r="J293" s="134">
        <f>ROUND(I293*H293,2)</f>
        <v>0</v>
      </c>
      <c r="K293" s="130" t="s">
        <v>134</v>
      </c>
      <c r="L293" s="28"/>
      <c r="M293" s="135" t="s">
        <v>1</v>
      </c>
      <c r="N293" s="136" t="s">
        <v>45</v>
      </c>
      <c r="P293" s="137">
        <f>O293*H293</f>
        <v>0</v>
      </c>
      <c r="Q293" s="137">
        <v>1.2999999999999999E-4</v>
      </c>
      <c r="R293" s="137">
        <f>Q293*H293</f>
        <v>1.2999999999999999E-2</v>
      </c>
      <c r="S293" s="137">
        <v>0</v>
      </c>
      <c r="T293" s="138">
        <f>S293*H293</f>
        <v>0</v>
      </c>
      <c r="AR293" s="139" t="s">
        <v>135</v>
      </c>
      <c r="AT293" s="139" t="s">
        <v>130</v>
      </c>
      <c r="AU293" s="139" t="s">
        <v>90</v>
      </c>
      <c r="AY293" s="13" t="s">
        <v>128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3" t="s">
        <v>88</v>
      </c>
      <c r="BK293" s="140">
        <f>ROUND(I293*H293,2)</f>
        <v>0</v>
      </c>
      <c r="BL293" s="13" t="s">
        <v>135</v>
      </c>
      <c r="BM293" s="139" t="s">
        <v>491</v>
      </c>
    </row>
    <row r="294" spans="2:65" s="1" customFormat="1" ht="19.5">
      <c r="B294" s="28"/>
      <c r="D294" s="141" t="s">
        <v>137</v>
      </c>
      <c r="F294" s="142" t="s">
        <v>492</v>
      </c>
      <c r="I294" s="143"/>
      <c r="L294" s="28"/>
      <c r="M294" s="144"/>
      <c r="T294" s="52"/>
      <c r="AT294" s="13" t="s">
        <v>137</v>
      </c>
      <c r="AU294" s="13" t="s">
        <v>90</v>
      </c>
    </row>
    <row r="295" spans="2:65" s="1" customFormat="1" ht="24.2" customHeight="1">
      <c r="B295" s="28"/>
      <c r="C295" s="128" t="s">
        <v>493</v>
      </c>
      <c r="D295" s="128" t="s">
        <v>130</v>
      </c>
      <c r="E295" s="129" t="s">
        <v>494</v>
      </c>
      <c r="F295" s="130" t="s">
        <v>495</v>
      </c>
      <c r="G295" s="131" t="s">
        <v>162</v>
      </c>
      <c r="H295" s="132">
        <v>90</v>
      </c>
      <c r="I295" s="133"/>
      <c r="J295" s="134">
        <f>ROUND(I295*H295,2)</f>
        <v>0</v>
      </c>
      <c r="K295" s="130" t="s">
        <v>134</v>
      </c>
      <c r="L295" s="28"/>
      <c r="M295" s="135" t="s">
        <v>1</v>
      </c>
      <c r="N295" s="136" t="s">
        <v>45</v>
      </c>
      <c r="P295" s="137">
        <f>O295*H295</f>
        <v>0</v>
      </c>
      <c r="Q295" s="137">
        <v>2.5999999999999998E-4</v>
      </c>
      <c r="R295" s="137">
        <f>Q295*H295</f>
        <v>2.3399999999999997E-2</v>
      </c>
      <c r="S295" s="137">
        <v>0</v>
      </c>
      <c r="T295" s="138">
        <f>S295*H295</f>
        <v>0</v>
      </c>
      <c r="AR295" s="139" t="s">
        <v>135</v>
      </c>
      <c r="AT295" s="139" t="s">
        <v>130</v>
      </c>
      <c r="AU295" s="139" t="s">
        <v>90</v>
      </c>
      <c r="AY295" s="13" t="s">
        <v>128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3" t="s">
        <v>88</v>
      </c>
      <c r="BK295" s="140">
        <f>ROUND(I295*H295,2)</f>
        <v>0</v>
      </c>
      <c r="BL295" s="13" t="s">
        <v>135</v>
      </c>
      <c r="BM295" s="139" t="s">
        <v>496</v>
      </c>
    </row>
    <row r="296" spans="2:65" s="1" customFormat="1" ht="19.5">
      <c r="B296" s="28"/>
      <c r="D296" s="141" t="s">
        <v>137</v>
      </c>
      <c r="F296" s="142" t="s">
        <v>497</v>
      </c>
      <c r="I296" s="143"/>
      <c r="L296" s="28"/>
      <c r="M296" s="144"/>
      <c r="T296" s="52"/>
      <c r="AT296" s="13" t="s">
        <v>137</v>
      </c>
      <c r="AU296" s="13" t="s">
        <v>90</v>
      </c>
    </row>
    <row r="297" spans="2:65" s="1" customFormat="1" ht="24.2" customHeight="1">
      <c r="B297" s="28"/>
      <c r="C297" s="128" t="s">
        <v>498</v>
      </c>
      <c r="D297" s="128" t="s">
        <v>130</v>
      </c>
      <c r="E297" s="129" t="s">
        <v>499</v>
      </c>
      <c r="F297" s="130" t="s">
        <v>500</v>
      </c>
      <c r="G297" s="131" t="s">
        <v>162</v>
      </c>
      <c r="H297" s="132">
        <v>120</v>
      </c>
      <c r="I297" s="133"/>
      <c r="J297" s="134">
        <f>ROUND(I297*H297,2)</f>
        <v>0</v>
      </c>
      <c r="K297" s="130" t="s">
        <v>134</v>
      </c>
      <c r="L297" s="28"/>
      <c r="M297" s="135" t="s">
        <v>1</v>
      </c>
      <c r="N297" s="136" t="s">
        <v>45</v>
      </c>
      <c r="P297" s="137">
        <f>O297*H297</f>
        <v>0</v>
      </c>
      <c r="Q297" s="137">
        <v>1.6000000000000001E-4</v>
      </c>
      <c r="R297" s="137">
        <f>Q297*H297</f>
        <v>1.9200000000000002E-2</v>
      </c>
      <c r="S297" s="137">
        <v>0</v>
      </c>
      <c r="T297" s="138">
        <f>S297*H297</f>
        <v>0</v>
      </c>
      <c r="AR297" s="139" t="s">
        <v>135</v>
      </c>
      <c r="AT297" s="139" t="s">
        <v>130</v>
      </c>
      <c r="AU297" s="139" t="s">
        <v>90</v>
      </c>
      <c r="AY297" s="13" t="s">
        <v>128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3" t="s">
        <v>88</v>
      </c>
      <c r="BK297" s="140">
        <f>ROUND(I297*H297,2)</f>
        <v>0</v>
      </c>
      <c r="BL297" s="13" t="s">
        <v>135</v>
      </c>
      <c r="BM297" s="139" t="s">
        <v>501</v>
      </c>
    </row>
    <row r="298" spans="2:65" s="1" customFormat="1" ht="19.5">
      <c r="B298" s="28"/>
      <c r="D298" s="141" t="s">
        <v>137</v>
      </c>
      <c r="F298" s="142" t="s">
        <v>502</v>
      </c>
      <c r="I298" s="143"/>
      <c r="L298" s="28"/>
      <c r="M298" s="144"/>
      <c r="T298" s="52"/>
      <c r="AT298" s="13" t="s">
        <v>137</v>
      </c>
      <c r="AU298" s="13" t="s">
        <v>90</v>
      </c>
    </row>
    <row r="299" spans="2:65" s="1" customFormat="1" ht="24.2" customHeight="1">
      <c r="B299" s="28"/>
      <c r="C299" s="128" t="s">
        <v>503</v>
      </c>
      <c r="D299" s="128" t="s">
        <v>130</v>
      </c>
      <c r="E299" s="129" t="s">
        <v>504</v>
      </c>
      <c r="F299" s="130" t="s">
        <v>505</v>
      </c>
      <c r="G299" s="131" t="s">
        <v>162</v>
      </c>
      <c r="H299" s="132">
        <v>431</v>
      </c>
      <c r="I299" s="133"/>
      <c r="J299" s="134">
        <f>ROUND(I299*H299,2)</f>
        <v>0</v>
      </c>
      <c r="K299" s="130" t="s">
        <v>134</v>
      </c>
      <c r="L299" s="28"/>
      <c r="M299" s="135" t="s">
        <v>1</v>
      </c>
      <c r="N299" s="136" t="s">
        <v>45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135</v>
      </c>
      <c r="AT299" s="139" t="s">
        <v>130</v>
      </c>
      <c r="AU299" s="139" t="s">
        <v>90</v>
      </c>
      <c r="AY299" s="13" t="s">
        <v>128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3" t="s">
        <v>88</v>
      </c>
      <c r="BK299" s="140">
        <f>ROUND(I299*H299,2)</f>
        <v>0</v>
      </c>
      <c r="BL299" s="13" t="s">
        <v>135</v>
      </c>
      <c r="BM299" s="139" t="s">
        <v>506</v>
      </c>
    </row>
    <row r="300" spans="2:65" s="1" customFormat="1" ht="19.5">
      <c r="B300" s="28"/>
      <c r="D300" s="141" t="s">
        <v>137</v>
      </c>
      <c r="F300" s="142" t="s">
        <v>507</v>
      </c>
      <c r="I300" s="143"/>
      <c r="L300" s="28"/>
      <c r="M300" s="144"/>
      <c r="T300" s="52"/>
      <c r="AT300" s="13" t="s">
        <v>137</v>
      </c>
      <c r="AU300" s="13" t="s">
        <v>90</v>
      </c>
    </row>
    <row r="301" spans="2:65" s="1" customFormat="1" ht="24.2" customHeight="1">
      <c r="B301" s="28"/>
      <c r="C301" s="128" t="s">
        <v>508</v>
      </c>
      <c r="D301" s="128" t="s">
        <v>130</v>
      </c>
      <c r="E301" s="129" t="s">
        <v>509</v>
      </c>
      <c r="F301" s="130" t="s">
        <v>510</v>
      </c>
      <c r="G301" s="131" t="s">
        <v>162</v>
      </c>
      <c r="H301" s="132">
        <v>431</v>
      </c>
      <c r="I301" s="133"/>
      <c r="J301" s="134">
        <f>ROUND(I301*H301,2)</f>
        <v>0</v>
      </c>
      <c r="K301" s="130" t="s">
        <v>134</v>
      </c>
      <c r="L301" s="28"/>
      <c r="M301" s="135" t="s">
        <v>1</v>
      </c>
      <c r="N301" s="136" t="s">
        <v>45</v>
      </c>
      <c r="P301" s="137">
        <f>O301*H301</f>
        <v>0</v>
      </c>
      <c r="Q301" s="137">
        <v>3.4000000000000002E-4</v>
      </c>
      <c r="R301" s="137">
        <f>Q301*H301</f>
        <v>0.14654</v>
      </c>
      <c r="S301" s="137">
        <v>0</v>
      </c>
      <c r="T301" s="138">
        <f>S301*H301</f>
        <v>0</v>
      </c>
      <c r="AR301" s="139" t="s">
        <v>135</v>
      </c>
      <c r="AT301" s="139" t="s">
        <v>130</v>
      </c>
      <c r="AU301" s="139" t="s">
        <v>90</v>
      </c>
      <c r="AY301" s="13" t="s">
        <v>128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3" t="s">
        <v>88</v>
      </c>
      <c r="BK301" s="140">
        <f>ROUND(I301*H301,2)</f>
        <v>0</v>
      </c>
      <c r="BL301" s="13" t="s">
        <v>135</v>
      </c>
      <c r="BM301" s="139" t="s">
        <v>511</v>
      </c>
    </row>
    <row r="302" spans="2:65" s="1" customFormat="1" ht="29.25">
      <c r="B302" s="28"/>
      <c r="D302" s="141" t="s">
        <v>137</v>
      </c>
      <c r="F302" s="142" t="s">
        <v>512</v>
      </c>
      <c r="I302" s="143"/>
      <c r="L302" s="28"/>
      <c r="M302" s="144"/>
      <c r="T302" s="52"/>
      <c r="AT302" s="13" t="s">
        <v>137</v>
      </c>
      <c r="AU302" s="13" t="s">
        <v>90</v>
      </c>
    </row>
    <row r="303" spans="2:65" s="1" customFormat="1" ht="21.75" customHeight="1">
      <c r="B303" s="28"/>
      <c r="C303" s="128" t="s">
        <v>513</v>
      </c>
      <c r="D303" s="128" t="s">
        <v>130</v>
      </c>
      <c r="E303" s="129" t="s">
        <v>514</v>
      </c>
      <c r="F303" s="130" t="s">
        <v>515</v>
      </c>
      <c r="G303" s="131" t="s">
        <v>162</v>
      </c>
      <c r="H303" s="132">
        <v>431</v>
      </c>
      <c r="I303" s="133"/>
      <c r="J303" s="134">
        <f>ROUND(I303*H303,2)</f>
        <v>0</v>
      </c>
      <c r="K303" s="130" t="s">
        <v>134</v>
      </c>
      <c r="L303" s="28"/>
      <c r="M303" s="135" t="s">
        <v>1</v>
      </c>
      <c r="N303" s="136" t="s">
        <v>45</v>
      </c>
      <c r="P303" s="137">
        <f>O303*H303</f>
        <v>0</v>
      </c>
      <c r="Q303" s="137">
        <v>0</v>
      </c>
      <c r="R303" s="137">
        <f>Q303*H303</f>
        <v>0</v>
      </c>
      <c r="S303" s="137">
        <v>0</v>
      </c>
      <c r="T303" s="138">
        <f>S303*H303</f>
        <v>0</v>
      </c>
      <c r="AR303" s="139" t="s">
        <v>135</v>
      </c>
      <c r="AT303" s="139" t="s">
        <v>130</v>
      </c>
      <c r="AU303" s="139" t="s">
        <v>90</v>
      </c>
      <c r="AY303" s="13" t="s">
        <v>128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3" t="s">
        <v>88</v>
      </c>
      <c r="BK303" s="140">
        <f>ROUND(I303*H303,2)</f>
        <v>0</v>
      </c>
      <c r="BL303" s="13" t="s">
        <v>135</v>
      </c>
      <c r="BM303" s="139" t="s">
        <v>516</v>
      </c>
    </row>
    <row r="304" spans="2:65" s="1" customFormat="1" ht="19.5">
      <c r="B304" s="28"/>
      <c r="D304" s="141" t="s">
        <v>137</v>
      </c>
      <c r="F304" s="142" t="s">
        <v>517</v>
      </c>
      <c r="I304" s="143"/>
      <c r="L304" s="28"/>
      <c r="M304" s="144"/>
      <c r="T304" s="52"/>
      <c r="AT304" s="13" t="s">
        <v>137</v>
      </c>
      <c r="AU304" s="13" t="s">
        <v>90</v>
      </c>
    </row>
    <row r="305" spans="2:65" s="1" customFormat="1" ht="16.5" customHeight="1">
      <c r="B305" s="28"/>
      <c r="C305" s="128" t="s">
        <v>518</v>
      </c>
      <c r="D305" s="128" t="s">
        <v>130</v>
      </c>
      <c r="E305" s="129" t="s">
        <v>519</v>
      </c>
      <c r="F305" s="130" t="s">
        <v>520</v>
      </c>
      <c r="G305" s="131" t="s">
        <v>133</v>
      </c>
      <c r="H305" s="132">
        <v>1520</v>
      </c>
      <c r="I305" s="133"/>
      <c r="J305" s="134">
        <f>ROUND(I305*H305,2)</f>
        <v>0</v>
      </c>
      <c r="K305" s="130" t="s">
        <v>134</v>
      </c>
      <c r="L305" s="28"/>
      <c r="M305" s="135" t="s">
        <v>1</v>
      </c>
      <c r="N305" s="136" t="s">
        <v>45</v>
      </c>
      <c r="P305" s="137">
        <f>O305*H305</f>
        <v>0</v>
      </c>
      <c r="Q305" s="137">
        <v>0</v>
      </c>
      <c r="R305" s="137">
        <f>Q305*H305</f>
        <v>0</v>
      </c>
      <c r="S305" s="137">
        <v>0.01</v>
      </c>
      <c r="T305" s="138">
        <f>S305*H305</f>
        <v>15.200000000000001</v>
      </c>
      <c r="AR305" s="139" t="s">
        <v>135</v>
      </c>
      <c r="AT305" s="139" t="s">
        <v>130</v>
      </c>
      <c r="AU305" s="139" t="s">
        <v>90</v>
      </c>
      <c r="AY305" s="13" t="s">
        <v>128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3" t="s">
        <v>88</v>
      </c>
      <c r="BK305" s="140">
        <f>ROUND(I305*H305,2)</f>
        <v>0</v>
      </c>
      <c r="BL305" s="13" t="s">
        <v>135</v>
      </c>
      <c r="BM305" s="139" t="s">
        <v>521</v>
      </c>
    </row>
    <row r="306" spans="2:65" s="1" customFormat="1" ht="11.25">
      <c r="B306" s="28"/>
      <c r="D306" s="141" t="s">
        <v>137</v>
      </c>
      <c r="F306" s="142" t="s">
        <v>520</v>
      </c>
      <c r="I306" s="143"/>
      <c r="L306" s="28"/>
      <c r="M306" s="144"/>
      <c r="T306" s="52"/>
      <c r="AT306" s="13" t="s">
        <v>137</v>
      </c>
      <c r="AU306" s="13" t="s">
        <v>90</v>
      </c>
    </row>
    <row r="307" spans="2:65" s="1" customFormat="1" ht="24.2" customHeight="1">
      <c r="B307" s="28"/>
      <c r="C307" s="128" t="s">
        <v>522</v>
      </c>
      <c r="D307" s="128" t="s">
        <v>130</v>
      </c>
      <c r="E307" s="129" t="s">
        <v>523</v>
      </c>
      <c r="F307" s="130" t="s">
        <v>524</v>
      </c>
      <c r="G307" s="131" t="s">
        <v>133</v>
      </c>
      <c r="H307" s="132">
        <v>1520</v>
      </c>
      <c r="I307" s="133"/>
      <c r="J307" s="134">
        <f>ROUND(I307*H307,2)</f>
        <v>0</v>
      </c>
      <c r="K307" s="130" t="s">
        <v>134</v>
      </c>
      <c r="L307" s="28"/>
      <c r="M307" s="135" t="s">
        <v>1</v>
      </c>
      <c r="N307" s="136" t="s">
        <v>45</v>
      </c>
      <c r="P307" s="137">
        <f>O307*H307</f>
        <v>0</v>
      </c>
      <c r="Q307" s="137">
        <v>0</v>
      </c>
      <c r="R307" s="137">
        <f>Q307*H307</f>
        <v>0</v>
      </c>
      <c r="S307" s="137">
        <v>0.02</v>
      </c>
      <c r="T307" s="138">
        <f>S307*H307</f>
        <v>30.400000000000002</v>
      </c>
      <c r="AR307" s="139" t="s">
        <v>135</v>
      </c>
      <c r="AT307" s="139" t="s">
        <v>130</v>
      </c>
      <c r="AU307" s="139" t="s">
        <v>90</v>
      </c>
      <c r="AY307" s="13" t="s">
        <v>128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3" t="s">
        <v>88</v>
      </c>
      <c r="BK307" s="140">
        <f>ROUND(I307*H307,2)</f>
        <v>0</v>
      </c>
      <c r="BL307" s="13" t="s">
        <v>135</v>
      </c>
      <c r="BM307" s="139" t="s">
        <v>525</v>
      </c>
    </row>
    <row r="308" spans="2:65" s="1" customFormat="1" ht="19.5">
      <c r="B308" s="28"/>
      <c r="D308" s="141" t="s">
        <v>137</v>
      </c>
      <c r="F308" s="142" t="s">
        <v>524</v>
      </c>
      <c r="I308" s="143"/>
      <c r="L308" s="28"/>
      <c r="M308" s="144"/>
      <c r="T308" s="52"/>
      <c r="AT308" s="13" t="s">
        <v>137</v>
      </c>
      <c r="AU308" s="13" t="s">
        <v>90</v>
      </c>
    </row>
    <row r="309" spans="2:65" s="1" customFormat="1" ht="24.2" customHeight="1">
      <c r="B309" s="28"/>
      <c r="C309" s="128" t="s">
        <v>526</v>
      </c>
      <c r="D309" s="128" t="s">
        <v>130</v>
      </c>
      <c r="E309" s="129" t="s">
        <v>527</v>
      </c>
      <c r="F309" s="130" t="s">
        <v>528</v>
      </c>
      <c r="G309" s="131" t="s">
        <v>162</v>
      </c>
      <c r="H309" s="132">
        <v>0.6</v>
      </c>
      <c r="I309" s="133"/>
      <c r="J309" s="134">
        <f>ROUND(I309*H309,2)</f>
        <v>0</v>
      </c>
      <c r="K309" s="130" t="s">
        <v>134</v>
      </c>
      <c r="L309" s="28"/>
      <c r="M309" s="135" t="s">
        <v>1</v>
      </c>
      <c r="N309" s="136" t="s">
        <v>45</v>
      </c>
      <c r="P309" s="137">
        <f>O309*H309</f>
        <v>0</v>
      </c>
      <c r="Q309" s="137">
        <v>3.65E-3</v>
      </c>
      <c r="R309" s="137">
        <f>Q309*H309</f>
        <v>2.1900000000000001E-3</v>
      </c>
      <c r="S309" s="137">
        <v>0.11</v>
      </c>
      <c r="T309" s="138">
        <f>S309*H309</f>
        <v>6.6000000000000003E-2</v>
      </c>
      <c r="AR309" s="139" t="s">
        <v>135</v>
      </c>
      <c r="AT309" s="139" t="s">
        <v>130</v>
      </c>
      <c r="AU309" s="139" t="s">
        <v>90</v>
      </c>
      <c r="AY309" s="13" t="s">
        <v>128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3" t="s">
        <v>88</v>
      </c>
      <c r="BK309" s="140">
        <f>ROUND(I309*H309,2)</f>
        <v>0</v>
      </c>
      <c r="BL309" s="13" t="s">
        <v>135</v>
      </c>
      <c r="BM309" s="139" t="s">
        <v>529</v>
      </c>
    </row>
    <row r="310" spans="2:65" s="1" customFormat="1" ht="29.25">
      <c r="B310" s="28"/>
      <c r="D310" s="141" t="s">
        <v>137</v>
      </c>
      <c r="F310" s="142" t="s">
        <v>530</v>
      </c>
      <c r="I310" s="143"/>
      <c r="L310" s="28"/>
      <c r="M310" s="144"/>
      <c r="T310" s="52"/>
      <c r="AT310" s="13" t="s">
        <v>137</v>
      </c>
      <c r="AU310" s="13" t="s">
        <v>90</v>
      </c>
    </row>
    <row r="311" spans="2:65" s="11" customFormat="1" ht="22.9" customHeight="1">
      <c r="B311" s="116"/>
      <c r="D311" s="117" t="s">
        <v>79</v>
      </c>
      <c r="E311" s="126" t="s">
        <v>531</v>
      </c>
      <c r="F311" s="126" t="s">
        <v>532</v>
      </c>
      <c r="I311" s="119"/>
      <c r="J311" s="127">
        <f>BK311</f>
        <v>0</v>
      </c>
      <c r="L311" s="116"/>
      <c r="M311" s="121"/>
      <c r="P311" s="122">
        <f>SUM(P312:P323)</f>
        <v>0</v>
      </c>
      <c r="R311" s="122">
        <f>SUM(R312:R323)</f>
        <v>0</v>
      </c>
      <c r="T311" s="123">
        <f>SUM(T312:T323)</f>
        <v>0</v>
      </c>
      <c r="AR311" s="117" t="s">
        <v>88</v>
      </c>
      <c r="AT311" s="124" t="s">
        <v>79</v>
      </c>
      <c r="AU311" s="124" t="s">
        <v>88</v>
      </c>
      <c r="AY311" s="117" t="s">
        <v>128</v>
      </c>
      <c r="BK311" s="125">
        <f>SUM(BK312:BK323)</f>
        <v>0</v>
      </c>
    </row>
    <row r="312" spans="2:65" s="1" customFormat="1" ht="24.2" customHeight="1">
      <c r="B312" s="28"/>
      <c r="C312" s="128" t="s">
        <v>533</v>
      </c>
      <c r="D312" s="128" t="s">
        <v>130</v>
      </c>
      <c r="E312" s="129" t="s">
        <v>534</v>
      </c>
      <c r="F312" s="130" t="s">
        <v>535</v>
      </c>
      <c r="G312" s="131" t="s">
        <v>221</v>
      </c>
      <c r="H312" s="132">
        <v>418.95699999999999</v>
      </c>
      <c r="I312" s="133"/>
      <c r="J312" s="134">
        <f>ROUND(I312*H312,2)</f>
        <v>0</v>
      </c>
      <c r="K312" s="130" t="s">
        <v>134</v>
      </c>
      <c r="L312" s="28"/>
      <c r="M312" s="135" t="s">
        <v>1</v>
      </c>
      <c r="N312" s="136" t="s">
        <v>45</v>
      </c>
      <c r="P312" s="137">
        <f>O312*H312</f>
        <v>0</v>
      </c>
      <c r="Q312" s="137">
        <v>0</v>
      </c>
      <c r="R312" s="137">
        <f>Q312*H312</f>
        <v>0</v>
      </c>
      <c r="S312" s="137">
        <v>0</v>
      </c>
      <c r="T312" s="138">
        <f>S312*H312</f>
        <v>0</v>
      </c>
      <c r="AR312" s="139" t="s">
        <v>135</v>
      </c>
      <c r="AT312" s="139" t="s">
        <v>130</v>
      </c>
      <c r="AU312" s="139" t="s">
        <v>90</v>
      </c>
      <c r="AY312" s="13" t="s">
        <v>128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3" t="s">
        <v>88</v>
      </c>
      <c r="BK312" s="140">
        <f>ROUND(I312*H312,2)</f>
        <v>0</v>
      </c>
      <c r="BL312" s="13" t="s">
        <v>135</v>
      </c>
      <c r="BM312" s="139" t="s">
        <v>536</v>
      </c>
    </row>
    <row r="313" spans="2:65" s="1" customFormat="1" ht="11.25">
      <c r="B313" s="28"/>
      <c r="D313" s="141" t="s">
        <v>137</v>
      </c>
      <c r="F313" s="142" t="s">
        <v>535</v>
      </c>
      <c r="I313" s="143"/>
      <c r="L313" s="28"/>
      <c r="M313" s="144"/>
      <c r="T313" s="52"/>
      <c r="AT313" s="13" t="s">
        <v>137</v>
      </c>
      <c r="AU313" s="13" t="s">
        <v>90</v>
      </c>
    </row>
    <row r="314" spans="2:65" s="1" customFormat="1" ht="24.2" customHeight="1">
      <c r="B314" s="28"/>
      <c r="C314" s="128" t="s">
        <v>537</v>
      </c>
      <c r="D314" s="128" t="s">
        <v>130</v>
      </c>
      <c r="E314" s="129" t="s">
        <v>538</v>
      </c>
      <c r="F314" s="130" t="s">
        <v>539</v>
      </c>
      <c r="G314" s="131" t="s">
        <v>221</v>
      </c>
      <c r="H314" s="132">
        <v>8379.14</v>
      </c>
      <c r="I314" s="133"/>
      <c r="J314" s="134">
        <f>ROUND(I314*H314,2)</f>
        <v>0</v>
      </c>
      <c r="K314" s="130" t="s">
        <v>134</v>
      </c>
      <c r="L314" s="28"/>
      <c r="M314" s="135" t="s">
        <v>1</v>
      </c>
      <c r="N314" s="136" t="s">
        <v>45</v>
      </c>
      <c r="P314" s="137">
        <f>O314*H314</f>
        <v>0</v>
      </c>
      <c r="Q314" s="137">
        <v>0</v>
      </c>
      <c r="R314" s="137">
        <f>Q314*H314</f>
        <v>0</v>
      </c>
      <c r="S314" s="137">
        <v>0</v>
      </c>
      <c r="T314" s="138">
        <f>S314*H314</f>
        <v>0</v>
      </c>
      <c r="AR314" s="139" t="s">
        <v>135</v>
      </c>
      <c r="AT314" s="139" t="s">
        <v>130</v>
      </c>
      <c r="AU314" s="139" t="s">
        <v>90</v>
      </c>
      <c r="AY314" s="13" t="s">
        <v>128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3" t="s">
        <v>88</v>
      </c>
      <c r="BK314" s="140">
        <f>ROUND(I314*H314,2)</f>
        <v>0</v>
      </c>
      <c r="BL314" s="13" t="s">
        <v>135</v>
      </c>
      <c r="BM314" s="139" t="s">
        <v>540</v>
      </c>
    </row>
    <row r="315" spans="2:65" s="1" customFormat="1" ht="19.5">
      <c r="B315" s="28"/>
      <c r="D315" s="141" t="s">
        <v>137</v>
      </c>
      <c r="F315" s="142" t="s">
        <v>539</v>
      </c>
      <c r="I315" s="143"/>
      <c r="L315" s="28"/>
      <c r="M315" s="144"/>
      <c r="T315" s="52"/>
      <c r="AT315" s="13" t="s">
        <v>137</v>
      </c>
      <c r="AU315" s="13" t="s">
        <v>90</v>
      </c>
    </row>
    <row r="316" spans="2:65" s="1" customFormat="1" ht="16.5" customHeight="1">
      <c r="B316" s="28"/>
      <c r="C316" s="128" t="s">
        <v>541</v>
      </c>
      <c r="D316" s="128" t="s">
        <v>130</v>
      </c>
      <c r="E316" s="129" t="s">
        <v>542</v>
      </c>
      <c r="F316" s="130" t="s">
        <v>543</v>
      </c>
      <c r="G316" s="131" t="s">
        <v>221</v>
      </c>
      <c r="H316" s="132">
        <v>418.95699999999999</v>
      </c>
      <c r="I316" s="133"/>
      <c r="J316" s="134">
        <f>ROUND(I316*H316,2)</f>
        <v>0</v>
      </c>
      <c r="K316" s="130" t="s">
        <v>134</v>
      </c>
      <c r="L316" s="28"/>
      <c r="M316" s="135" t="s">
        <v>1</v>
      </c>
      <c r="N316" s="136" t="s">
        <v>45</v>
      </c>
      <c r="P316" s="137">
        <f>O316*H316</f>
        <v>0</v>
      </c>
      <c r="Q316" s="137">
        <v>0</v>
      </c>
      <c r="R316" s="137">
        <f>Q316*H316</f>
        <v>0</v>
      </c>
      <c r="S316" s="137">
        <v>0</v>
      </c>
      <c r="T316" s="138">
        <f>S316*H316</f>
        <v>0</v>
      </c>
      <c r="AR316" s="139" t="s">
        <v>135</v>
      </c>
      <c r="AT316" s="139" t="s">
        <v>130</v>
      </c>
      <c r="AU316" s="139" t="s">
        <v>90</v>
      </c>
      <c r="AY316" s="13" t="s">
        <v>128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3" t="s">
        <v>88</v>
      </c>
      <c r="BK316" s="140">
        <f>ROUND(I316*H316,2)</f>
        <v>0</v>
      </c>
      <c r="BL316" s="13" t="s">
        <v>135</v>
      </c>
      <c r="BM316" s="139" t="s">
        <v>544</v>
      </c>
    </row>
    <row r="317" spans="2:65" s="1" customFormat="1" ht="11.25">
      <c r="B317" s="28"/>
      <c r="D317" s="141" t="s">
        <v>137</v>
      </c>
      <c r="F317" s="142" t="s">
        <v>543</v>
      </c>
      <c r="I317" s="143"/>
      <c r="L317" s="28"/>
      <c r="M317" s="144"/>
      <c r="T317" s="52"/>
      <c r="AT317" s="13" t="s">
        <v>137</v>
      </c>
      <c r="AU317" s="13" t="s">
        <v>90</v>
      </c>
    </row>
    <row r="318" spans="2:65" s="1" customFormat="1" ht="33" customHeight="1">
      <c r="B318" s="28"/>
      <c r="C318" s="128" t="s">
        <v>545</v>
      </c>
      <c r="D318" s="128" t="s">
        <v>130</v>
      </c>
      <c r="E318" s="129" t="s">
        <v>546</v>
      </c>
      <c r="F318" s="130" t="s">
        <v>547</v>
      </c>
      <c r="G318" s="131" t="s">
        <v>221</v>
      </c>
      <c r="H318" s="132">
        <v>45.6</v>
      </c>
      <c r="I318" s="133"/>
      <c r="J318" s="134">
        <f>ROUND(I318*H318,2)</f>
        <v>0</v>
      </c>
      <c r="K318" s="130" t="s">
        <v>134</v>
      </c>
      <c r="L318" s="28"/>
      <c r="M318" s="135" t="s">
        <v>1</v>
      </c>
      <c r="N318" s="136" t="s">
        <v>45</v>
      </c>
      <c r="P318" s="137">
        <f>O318*H318</f>
        <v>0</v>
      </c>
      <c r="Q318" s="137">
        <v>0</v>
      </c>
      <c r="R318" s="137">
        <f>Q318*H318</f>
        <v>0</v>
      </c>
      <c r="S318" s="137">
        <v>0</v>
      </c>
      <c r="T318" s="138">
        <f>S318*H318</f>
        <v>0</v>
      </c>
      <c r="AR318" s="139" t="s">
        <v>135</v>
      </c>
      <c r="AT318" s="139" t="s">
        <v>130</v>
      </c>
      <c r="AU318" s="139" t="s">
        <v>90</v>
      </c>
      <c r="AY318" s="13" t="s">
        <v>128</v>
      </c>
      <c r="BE318" s="140">
        <f>IF(N318="základní",J318,0)</f>
        <v>0</v>
      </c>
      <c r="BF318" s="140">
        <f>IF(N318="snížená",J318,0)</f>
        <v>0</v>
      </c>
      <c r="BG318" s="140">
        <f>IF(N318="zákl. přenesená",J318,0)</f>
        <v>0</v>
      </c>
      <c r="BH318" s="140">
        <f>IF(N318="sníž. přenesená",J318,0)</f>
        <v>0</v>
      </c>
      <c r="BI318" s="140">
        <f>IF(N318="nulová",J318,0)</f>
        <v>0</v>
      </c>
      <c r="BJ318" s="13" t="s">
        <v>88</v>
      </c>
      <c r="BK318" s="140">
        <f>ROUND(I318*H318,2)</f>
        <v>0</v>
      </c>
      <c r="BL318" s="13" t="s">
        <v>135</v>
      </c>
      <c r="BM318" s="139" t="s">
        <v>548</v>
      </c>
    </row>
    <row r="319" spans="2:65" s="1" customFormat="1" ht="19.5">
      <c r="B319" s="28"/>
      <c r="D319" s="141" t="s">
        <v>137</v>
      </c>
      <c r="F319" s="142" t="s">
        <v>547</v>
      </c>
      <c r="I319" s="143"/>
      <c r="L319" s="28"/>
      <c r="M319" s="144"/>
      <c r="T319" s="52"/>
      <c r="AT319" s="13" t="s">
        <v>137</v>
      </c>
      <c r="AU319" s="13" t="s">
        <v>90</v>
      </c>
    </row>
    <row r="320" spans="2:65" s="1" customFormat="1" ht="33" customHeight="1">
      <c r="B320" s="28"/>
      <c r="C320" s="128" t="s">
        <v>549</v>
      </c>
      <c r="D320" s="128" t="s">
        <v>130</v>
      </c>
      <c r="E320" s="129" t="s">
        <v>550</v>
      </c>
      <c r="F320" s="130" t="s">
        <v>551</v>
      </c>
      <c r="G320" s="131" t="s">
        <v>221</v>
      </c>
      <c r="H320" s="132">
        <v>220.13300000000001</v>
      </c>
      <c r="I320" s="133"/>
      <c r="J320" s="134">
        <f>ROUND(I320*H320,2)</f>
        <v>0</v>
      </c>
      <c r="K320" s="130" t="s">
        <v>134</v>
      </c>
      <c r="L320" s="28"/>
      <c r="M320" s="135" t="s">
        <v>1</v>
      </c>
      <c r="N320" s="136" t="s">
        <v>45</v>
      </c>
      <c r="P320" s="137">
        <f>O320*H320</f>
        <v>0</v>
      </c>
      <c r="Q320" s="137">
        <v>0</v>
      </c>
      <c r="R320" s="137">
        <f>Q320*H320</f>
        <v>0</v>
      </c>
      <c r="S320" s="137">
        <v>0</v>
      </c>
      <c r="T320" s="138">
        <f>S320*H320</f>
        <v>0</v>
      </c>
      <c r="AR320" s="139" t="s">
        <v>135</v>
      </c>
      <c r="AT320" s="139" t="s">
        <v>130</v>
      </c>
      <c r="AU320" s="139" t="s">
        <v>90</v>
      </c>
      <c r="AY320" s="13" t="s">
        <v>128</v>
      </c>
      <c r="BE320" s="140">
        <f>IF(N320="základní",J320,0)</f>
        <v>0</v>
      </c>
      <c r="BF320" s="140">
        <f>IF(N320="snížená",J320,0)</f>
        <v>0</v>
      </c>
      <c r="BG320" s="140">
        <f>IF(N320="zákl. přenesená",J320,0)</f>
        <v>0</v>
      </c>
      <c r="BH320" s="140">
        <f>IF(N320="sníž. přenesená",J320,0)</f>
        <v>0</v>
      </c>
      <c r="BI320" s="140">
        <f>IF(N320="nulová",J320,0)</f>
        <v>0</v>
      </c>
      <c r="BJ320" s="13" t="s">
        <v>88</v>
      </c>
      <c r="BK320" s="140">
        <f>ROUND(I320*H320,2)</f>
        <v>0</v>
      </c>
      <c r="BL320" s="13" t="s">
        <v>135</v>
      </c>
      <c r="BM320" s="139" t="s">
        <v>552</v>
      </c>
    </row>
    <row r="321" spans="2:65" s="1" customFormat="1" ht="19.5">
      <c r="B321" s="28"/>
      <c r="D321" s="141" t="s">
        <v>137</v>
      </c>
      <c r="F321" s="142" t="s">
        <v>551</v>
      </c>
      <c r="I321" s="143"/>
      <c r="L321" s="28"/>
      <c r="M321" s="144"/>
      <c r="T321" s="52"/>
      <c r="AT321" s="13" t="s">
        <v>137</v>
      </c>
      <c r="AU321" s="13" t="s">
        <v>90</v>
      </c>
    </row>
    <row r="322" spans="2:65" s="1" customFormat="1" ht="24.2" customHeight="1">
      <c r="B322" s="28"/>
      <c r="C322" s="128" t="s">
        <v>553</v>
      </c>
      <c r="D322" s="128" t="s">
        <v>130</v>
      </c>
      <c r="E322" s="129" t="s">
        <v>554</v>
      </c>
      <c r="F322" s="130" t="s">
        <v>220</v>
      </c>
      <c r="G322" s="131" t="s">
        <v>221</v>
      </c>
      <c r="H322" s="132">
        <v>172.42400000000001</v>
      </c>
      <c r="I322" s="133"/>
      <c r="J322" s="134">
        <f>ROUND(I322*H322,2)</f>
        <v>0</v>
      </c>
      <c r="K322" s="130" t="s">
        <v>134</v>
      </c>
      <c r="L322" s="28"/>
      <c r="M322" s="135" t="s">
        <v>1</v>
      </c>
      <c r="N322" s="136" t="s">
        <v>45</v>
      </c>
      <c r="P322" s="137">
        <f>O322*H322</f>
        <v>0</v>
      </c>
      <c r="Q322" s="137">
        <v>0</v>
      </c>
      <c r="R322" s="137">
        <f>Q322*H322</f>
        <v>0</v>
      </c>
      <c r="S322" s="137">
        <v>0</v>
      </c>
      <c r="T322" s="138">
        <f>S322*H322</f>
        <v>0</v>
      </c>
      <c r="AR322" s="139" t="s">
        <v>135</v>
      </c>
      <c r="AT322" s="139" t="s">
        <v>130</v>
      </c>
      <c r="AU322" s="139" t="s">
        <v>90</v>
      </c>
      <c r="AY322" s="13" t="s">
        <v>128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3" t="s">
        <v>88</v>
      </c>
      <c r="BK322" s="140">
        <f>ROUND(I322*H322,2)</f>
        <v>0</v>
      </c>
      <c r="BL322" s="13" t="s">
        <v>135</v>
      </c>
      <c r="BM322" s="139" t="s">
        <v>555</v>
      </c>
    </row>
    <row r="323" spans="2:65" s="1" customFormat="1" ht="19.5">
      <c r="B323" s="28"/>
      <c r="D323" s="141" t="s">
        <v>137</v>
      </c>
      <c r="F323" s="142" t="s">
        <v>220</v>
      </c>
      <c r="I323" s="143"/>
      <c r="L323" s="28"/>
      <c r="M323" s="144"/>
      <c r="T323" s="52"/>
      <c r="AT323" s="13" t="s">
        <v>137</v>
      </c>
      <c r="AU323" s="13" t="s">
        <v>90</v>
      </c>
    </row>
    <row r="324" spans="2:65" s="11" customFormat="1" ht="22.9" customHeight="1">
      <c r="B324" s="116"/>
      <c r="D324" s="117" t="s">
        <v>79</v>
      </c>
      <c r="E324" s="126" t="s">
        <v>556</v>
      </c>
      <c r="F324" s="126" t="s">
        <v>557</v>
      </c>
      <c r="I324" s="119"/>
      <c r="J324" s="127">
        <f>BK324</f>
        <v>0</v>
      </c>
      <c r="L324" s="116"/>
      <c r="M324" s="121"/>
      <c r="P324" s="122">
        <f>SUM(P325:P326)</f>
        <v>0</v>
      </c>
      <c r="R324" s="122">
        <f>SUM(R325:R326)</f>
        <v>0</v>
      </c>
      <c r="T324" s="123">
        <f>SUM(T325:T326)</f>
        <v>0</v>
      </c>
      <c r="AR324" s="117" t="s">
        <v>88</v>
      </c>
      <c r="AT324" s="124" t="s">
        <v>79</v>
      </c>
      <c r="AU324" s="124" t="s">
        <v>88</v>
      </c>
      <c r="AY324" s="117" t="s">
        <v>128</v>
      </c>
      <c r="BK324" s="125">
        <f>SUM(BK325:BK326)</f>
        <v>0</v>
      </c>
    </row>
    <row r="325" spans="2:65" s="1" customFormat="1" ht="24.2" customHeight="1">
      <c r="B325" s="28"/>
      <c r="C325" s="128" t="s">
        <v>558</v>
      </c>
      <c r="D325" s="128" t="s">
        <v>130</v>
      </c>
      <c r="E325" s="129" t="s">
        <v>559</v>
      </c>
      <c r="F325" s="130" t="s">
        <v>560</v>
      </c>
      <c r="G325" s="131" t="s">
        <v>221</v>
      </c>
      <c r="H325" s="132">
        <v>1351.7529999999999</v>
      </c>
      <c r="I325" s="133"/>
      <c r="J325" s="134">
        <f>ROUND(I325*H325,2)</f>
        <v>0</v>
      </c>
      <c r="K325" s="130" t="s">
        <v>134</v>
      </c>
      <c r="L325" s="28"/>
      <c r="M325" s="135" t="s">
        <v>1</v>
      </c>
      <c r="N325" s="136" t="s">
        <v>45</v>
      </c>
      <c r="P325" s="137">
        <f>O325*H325</f>
        <v>0</v>
      </c>
      <c r="Q325" s="137">
        <v>0</v>
      </c>
      <c r="R325" s="137">
        <f>Q325*H325</f>
        <v>0</v>
      </c>
      <c r="S325" s="137">
        <v>0</v>
      </c>
      <c r="T325" s="138">
        <f>S325*H325</f>
        <v>0</v>
      </c>
      <c r="AR325" s="139" t="s">
        <v>135</v>
      </c>
      <c r="AT325" s="139" t="s">
        <v>130</v>
      </c>
      <c r="AU325" s="139" t="s">
        <v>90</v>
      </c>
      <c r="AY325" s="13" t="s">
        <v>128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3" t="s">
        <v>88</v>
      </c>
      <c r="BK325" s="140">
        <f>ROUND(I325*H325,2)</f>
        <v>0</v>
      </c>
      <c r="BL325" s="13" t="s">
        <v>135</v>
      </c>
      <c r="BM325" s="139" t="s">
        <v>561</v>
      </c>
    </row>
    <row r="326" spans="2:65" s="1" customFormat="1" ht="11.25">
      <c r="B326" s="28"/>
      <c r="D326" s="141" t="s">
        <v>137</v>
      </c>
      <c r="F326" s="142" t="s">
        <v>560</v>
      </c>
      <c r="I326" s="143"/>
      <c r="L326" s="28"/>
      <c r="M326" s="155"/>
      <c r="N326" s="156"/>
      <c r="O326" s="156"/>
      <c r="P326" s="156"/>
      <c r="Q326" s="156"/>
      <c r="R326" s="156"/>
      <c r="S326" s="156"/>
      <c r="T326" s="157"/>
      <c r="AT326" s="13" t="s">
        <v>137</v>
      </c>
      <c r="AU326" s="13" t="s">
        <v>90</v>
      </c>
    </row>
    <row r="327" spans="2:65" s="1" customFormat="1" ht="6.95" customHeight="1">
      <c r="B327" s="40"/>
      <c r="C327" s="41"/>
      <c r="D327" s="41"/>
      <c r="E327" s="41"/>
      <c r="F327" s="41"/>
      <c r="G327" s="41"/>
      <c r="H327" s="41"/>
      <c r="I327" s="41"/>
      <c r="J327" s="41"/>
      <c r="K327" s="41"/>
      <c r="L327" s="28"/>
    </row>
  </sheetData>
  <sheetProtection algorithmName="SHA-512" hashValue="2cz8EYUbZi4PQOYcfSwyzM3aZq3BLnqbXMoFIsd6knHIyFEyKEMxQsD6PziQuG2cgIIjh6qxa0NHecU12lX1zA==" saltValue="qCHw25/PoNKziHTTIVRuR6KmK0Qaf6uPOpMFZh1r3bRmUaeY82Hqya+QmWRlHwPzk+ivy0Nlkz5WLG09WouHdw==" spinCount="100000" sheet="1" objects="1" scenarios="1" formatColumns="0" formatRows="0" autoFilter="0"/>
  <autoFilter ref="C125:K326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90</v>
      </c>
    </row>
    <row r="4" spans="2:46" ht="24.95" customHeight="1">
      <c r="B4" s="16"/>
      <c r="D4" s="17" t="s">
        <v>95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6" t="str">
        <f>'Rekapitulace stavby'!K6</f>
        <v>Pardubice, Svítkov, ul. Školní - kanalizace mezi ul. Přerovská a Dlouhá</v>
      </c>
      <c r="F7" s="197"/>
      <c r="G7" s="197"/>
      <c r="H7" s="197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177" t="s">
        <v>562</v>
      </c>
      <c r="F9" s="198"/>
      <c r="G9" s="198"/>
      <c r="H9" s="198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8. 2. 2024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26</v>
      </c>
      <c r="L14" s="28"/>
    </row>
    <row r="15" spans="2:46" s="1" customFormat="1" ht="18" customHeight="1">
      <c r="B15" s="28"/>
      <c r="E15" s="21" t="s">
        <v>27</v>
      </c>
      <c r="I15" s="23" t="s">
        <v>28</v>
      </c>
      <c r="J15" s="21" t="s">
        <v>29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9" t="str">
        <f>'Rekapitulace stavby'!E14</f>
        <v>Vyplň údaj</v>
      </c>
      <c r="F18" s="161"/>
      <c r="G18" s="161"/>
      <c r="H18" s="161"/>
      <c r="I18" s="23" t="s">
        <v>28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25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28</v>
      </c>
      <c r="J21" s="21" t="s">
        <v>35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37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38</v>
      </c>
      <c r="I24" s="23" t="s">
        <v>28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39</v>
      </c>
      <c r="L26" s="28"/>
    </row>
    <row r="27" spans="2:12" s="7" customFormat="1" ht="16.5" customHeight="1">
      <c r="B27" s="85"/>
      <c r="E27" s="166" t="s">
        <v>1</v>
      </c>
      <c r="F27" s="166"/>
      <c r="G27" s="166"/>
      <c r="H27" s="166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40</v>
      </c>
      <c r="J30" s="62">
        <f>ROUND(J121,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51" t="s">
        <v>44</v>
      </c>
      <c r="E33" s="23" t="s">
        <v>45</v>
      </c>
      <c r="F33" s="87">
        <f>ROUND((SUM(BE121:BE148)),  2)</f>
        <v>0</v>
      </c>
      <c r="I33" s="88">
        <v>0.21</v>
      </c>
      <c r="J33" s="87">
        <f>ROUND(((SUM(BE121:BE148))*I33),  2)</f>
        <v>0</v>
      </c>
      <c r="L33" s="28"/>
    </row>
    <row r="34" spans="2:12" s="1" customFormat="1" ht="14.45" customHeight="1">
      <c r="B34" s="28"/>
      <c r="E34" s="23" t="s">
        <v>46</v>
      </c>
      <c r="F34" s="87">
        <f>ROUND((SUM(BF121:BF148)),  2)</f>
        <v>0</v>
      </c>
      <c r="I34" s="88">
        <v>0.15</v>
      </c>
      <c r="J34" s="87">
        <f>ROUND(((SUM(BF121:BF148))*I34),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7">
        <f>ROUND((SUM(BG121:BG148)),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7">
        <f>ROUND((SUM(BH121:BH148)),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7">
        <f>ROUND((SUM(BI121:BI148)),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53</v>
      </c>
      <c r="E50" s="38"/>
      <c r="F50" s="38"/>
      <c r="G50" s="37" t="s">
        <v>54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55</v>
      </c>
      <c r="E61" s="30"/>
      <c r="F61" s="95" t="s">
        <v>56</v>
      </c>
      <c r="G61" s="39" t="s">
        <v>55</v>
      </c>
      <c r="H61" s="30"/>
      <c r="I61" s="30"/>
      <c r="J61" s="96" t="s">
        <v>56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57</v>
      </c>
      <c r="E65" s="38"/>
      <c r="F65" s="38"/>
      <c r="G65" s="37" t="s">
        <v>58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55</v>
      </c>
      <c r="E76" s="30"/>
      <c r="F76" s="95" t="s">
        <v>56</v>
      </c>
      <c r="G76" s="39" t="s">
        <v>55</v>
      </c>
      <c r="H76" s="30"/>
      <c r="I76" s="30"/>
      <c r="J76" s="96" t="s">
        <v>56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6" t="str">
        <f>E7</f>
        <v>Pardubice, Svítkov, ul. Školní - kanalizace mezi ul. Přerovská a Dlouhá</v>
      </c>
      <c r="F85" s="197"/>
      <c r="G85" s="197"/>
      <c r="H85" s="197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177" t="str">
        <f>E9</f>
        <v>848-10 - VON 01 - Vedlejší a ostatní náklady</v>
      </c>
      <c r="F87" s="198"/>
      <c r="G87" s="198"/>
      <c r="H87" s="19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Pardubice</v>
      </c>
      <c r="I89" s="23" t="s">
        <v>22</v>
      </c>
      <c r="J89" s="48" t="str">
        <f>IF(J12="","",J12)</f>
        <v>8. 2. 2024</v>
      </c>
      <c r="L89" s="28"/>
    </row>
    <row r="90" spans="2:47" s="1" customFormat="1" ht="6.95" customHeight="1">
      <c r="B90" s="28"/>
      <c r="L90" s="28"/>
    </row>
    <row r="91" spans="2:47" s="1" customFormat="1" ht="25.7" customHeight="1">
      <c r="B91" s="28"/>
      <c r="C91" s="23" t="s">
        <v>24</v>
      </c>
      <c r="F91" s="21" t="str">
        <f>E15</f>
        <v>Vodovody a kanalizaace Pardubice, a.s.</v>
      </c>
      <c r="I91" s="23" t="s">
        <v>32</v>
      </c>
      <c r="J91" s="26" t="str">
        <f>E21</f>
        <v>VK PROJEKT, spol. s r.o.</v>
      </c>
      <c r="L91" s="28"/>
    </row>
    <row r="92" spans="2:47" s="1" customFormat="1" ht="15.2" customHeight="1">
      <c r="B92" s="28"/>
      <c r="C92" s="23" t="s">
        <v>30</v>
      </c>
      <c r="F92" s="21" t="str">
        <f>IF(E18="","",E18)</f>
        <v>Vyplň údaj</v>
      </c>
      <c r="I92" s="23" t="s">
        <v>37</v>
      </c>
      <c r="J92" s="26" t="str">
        <f>E24</f>
        <v>Ladislav Konvalina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99</v>
      </c>
      <c r="D94" s="89"/>
      <c r="E94" s="89"/>
      <c r="F94" s="89"/>
      <c r="G94" s="89"/>
      <c r="H94" s="89"/>
      <c r="I94" s="89"/>
      <c r="J94" s="98" t="s">
        <v>100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101</v>
      </c>
      <c r="J96" s="62">
        <f>J121</f>
        <v>0</v>
      </c>
      <c r="L96" s="28"/>
      <c r="AU96" s="13" t="s">
        <v>102</v>
      </c>
    </row>
    <row r="97" spans="2:12" s="8" customFormat="1" ht="24.95" customHeight="1">
      <c r="B97" s="100"/>
      <c r="D97" s="101" t="s">
        <v>563</v>
      </c>
      <c r="E97" s="102"/>
      <c r="F97" s="102"/>
      <c r="G97" s="102"/>
      <c r="H97" s="102"/>
      <c r="I97" s="102"/>
      <c r="J97" s="103">
        <f>J122</f>
        <v>0</v>
      </c>
      <c r="L97" s="100"/>
    </row>
    <row r="98" spans="2:12" s="9" customFormat="1" ht="19.899999999999999" customHeight="1">
      <c r="B98" s="104"/>
      <c r="D98" s="105" t="s">
        <v>564</v>
      </c>
      <c r="E98" s="106"/>
      <c r="F98" s="106"/>
      <c r="G98" s="106"/>
      <c r="H98" s="106"/>
      <c r="I98" s="106"/>
      <c r="J98" s="107">
        <f>J123</f>
        <v>0</v>
      </c>
      <c r="L98" s="104"/>
    </row>
    <row r="99" spans="2:12" s="9" customFormat="1" ht="19.899999999999999" customHeight="1">
      <c r="B99" s="104"/>
      <c r="D99" s="105" t="s">
        <v>565</v>
      </c>
      <c r="E99" s="106"/>
      <c r="F99" s="106"/>
      <c r="G99" s="106"/>
      <c r="H99" s="106"/>
      <c r="I99" s="106"/>
      <c r="J99" s="107">
        <f>J134</f>
        <v>0</v>
      </c>
      <c r="L99" s="104"/>
    </row>
    <row r="100" spans="2:12" s="9" customFormat="1" ht="19.899999999999999" customHeight="1">
      <c r="B100" s="104"/>
      <c r="D100" s="105" t="s">
        <v>566</v>
      </c>
      <c r="E100" s="106"/>
      <c r="F100" s="106"/>
      <c r="G100" s="106"/>
      <c r="H100" s="106"/>
      <c r="I100" s="106"/>
      <c r="J100" s="107">
        <f>J141</f>
        <v>0</v>
      </c>
      <c r="L100" s="104"/>
    </row>
    <row r="101" spans="2:12" s="9" customFormat="1" ht="19.899999999999999" customHeight="1">
      <c r="B101" s="104"/>
      <c r="D101" s="105" t="s">
        <v>567</v>
      </c>
      <c r="E101" s="106"/>
      <c r="F101" s="106"/>
      <c r="G101" s="106"/>
      <c r="H101" s="106"/>
      <c r="I101" s="106"/>
      <c r="J101" s="107">
        <f>J146</f>
        <v>0</v>
      </c>
      <c r="L101" s="104"/>
    </row>
    <row r="102" spans="2:12" s="1" customFormat="1" ht="21.75" customHeight="1">
      <c r="B102" s="28"/>
      <c r="L102" s="28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>
      <c r="B108" s="28"/>
      <c r="C108" s="17" t="s">
        <v>113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16</v>
      </c>
      <c r="L110" s="28"/>
    </row>
    <row r="111" spans="2:12" s="1" customFormat="1" ht="26.25" customHeight="1">
      <c r="B111" s="28"/>
      <c r="E111" s="196" t="str">
        <f>E7</f>
        <v>Pardubice, Svítkov, ul. Školní - kanalizace mezi ul. Přerovská a Dlouhá</v>
      </c>
      <c r="F111" s="197"/>
      <c r="G111" s="197"/>
      <c r="H111" s="197"/>
      <c r="L111" s="28"/>
    </row>
    <row r="112" spans="2:12" s="1" customFormat="1" ht="12" customHeight="1">
      <c r="B112" s="28"/>
      <c r="C112" s="23" t="s">
        <v>96</v>
      </c>
      <c r="L112" s="28"/>
    </row>
    <row r="113" spans="2:65" s="1" customFormat="1" ht="16.5" customHeight="1">
      <c r="B113" s="28"/>
      <c r="E113" s="177" t="str">
        <f>E9</f>
        <v>848-10 - VON 01 - Vedlejší a ostatní náklady</v>
      </c>
      <c r="F113" s="198"/>
      <c r="G113" s="198"/>
      <c r="H113" s="198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20</v>
      </c>
      <c r="F115" s="21" t="str">
        <f>F12</f>
        <v>Pardubice</v>
      </c>
      <c r="I115" s="23" t="s">
        <v>22</v>
      </c>
      <c r="J115" s="48" t="str">
        <f>IF(J12="","",J12)</f>
        <v>8. 2. 2024</v>
      </c>
      <c r="L115" s="28"/>
    </row>
    <row r="116" spans="2:65" s="1" customFormat="1" ht="6.95" customHeight="1">
      <c r="B116" s="28"/>
      <c r="L116" s="28"/>
    </row>
    <row r="117" spans="2:65" s="1" customFormat="1" ht="25.7" customHeight="1">
      <c r="B117" s="28"/>
      <c r="C117" s="23" t="s">
        <v>24</v>
      </c>
      <c r="F117" s="21" t="str">
        <f>E15</f>
        <v>Vodovody a kanalizaace Pardubice, a.s.</v>
      </c>
      <c r="I117" s="23" t="s">
        <v>32</v>
      </c>
      <c r="J117" s="26" t="str">
        <f>E21</f>
        <v>VK PROJEKT, spol. s r.o.</v>
      </c>
      <c r="L117" s="28"/>
    </row>
    <row r="118" spans="2:65" s="1" customFormat="1" ht="15.2" customHeight="1">
      <c r="B118" s="28"/>
      <c r="C118" s="23" t="s">
        <v>30</v>
      </c>
      <c r="F118" s="21" t="str">
        <f>IF(E18="","",E18)</f>
        <v>Vyplň údaj</v>
      </c>
      <c r="I118" s="23" t="s">
        <v>37</v>
      </c>
      <c r="J118" s="26" t="str">
        <f>E24</f>
        <v>Ladislav Konvalina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08"/>
      <c r="C120" s="109" t="s">
        <v>114</v>
      </c>
      <c r="D120" s="110" t="s">
        <v>65</v>
      </c>
      <c r="E120" s="110" t="s">
        <v>61</v>
      </c>
      <c r="F120" s="110" t="s">
        <v>62</v>
      </c>
      <c r="G120" s="110" t="s">
        <v>115</v>
      </c>
      <c r="H120" s="110" t="s">
        <v>116</v>
      </c>
      <c r="I120" s="110" t="s">
        <v>117</v>
      </c>
      <c r="J120" s="110" t="s">
        <v>100</v>
      </c>
      <c r="K120" s="111" t="s">
        <v>118</v>
      </c>
      <c r="L120" s="108"/>
      <c r="M120" s="55" t="s">
        <v>1</v>
      </c>
      <c r="N120" s="56" t="s">
        <v>44</v>
      </c>
      <c r="O120" s="56" t="s">
        <v>119</v>
      </c>
      <c r="P120" s="56" t="s">
        <v>120</v>
      </c>
      <c r="Q120" s="56" t="s">
        <v>121</v>
      </c>
      <c r="R120" s="56" t="s">
        <v>122</v>
      </c>
      <c r="S120" s="56" t="s">
        <v>123</v>
      </c>
      <c r="T120" s="57" t="s">
        <v>124</v>
      </c>
    </row>
    <row r="121" spans="2:65" s="1" customFormat="1" ht="22.9" customHeight="1">
      <c r="B121" s="28"/>
      <c r="C121" s="60" t="s">
        <v>125</v>
      </c>
      <c r="J121" s="112">
        <f>BK121</f>
        <v>0</v>
      </c>
      <c r="L121" s="28"/>
      <c r="M121" s="58"/>
      <c r="N121" s="49"/>
      <c r="O121" s="49"/>
      <c r="P121" s="113">
        <f>P122</f>
        <v>0</v>
      </c>
      <c r="Q121" s="49"/>
      <c r="R121" s="113">
        <f>R122</f>
        <v>0</v>
      </c>
      <c r="S121" s="49"/>
      <c r="T121" s="114">
        <f>T122</f>
        <v>0</v>
      </c>
      <c r="AT121" s="13" t="s">
        <v>79</v>
      </c>
      <c r="AU121" s="13" t="s">
        <v>102</v>
      </c>
      <c r="BK121" s="115">
        <f>BK122</f>
        <v>0</v>
      </c>
    </row>
    <row r="122" spans="2:65" s="11" customFormat="1" ht="25.9" customHeight="1">
      <c r="B122" s="116"/>
      <c r="D122" s="117" t="s">
        <v>79</v>
      </c>
      <c r="E122" s="118" t="s">
        <v>568</v>
      </c>
      <c r="F122" s="118" t="s">
        <v>569</v>
      </c>
      <c r="I122" s="119"/>
      <c r="J122" s="120">
        <f>BK122</f>
        <v>0</v>
      </c>
      <c r="L122" s="116"/>
      <c r="M122" s="121"/>
      <c r="P122" s="122">
        <f>P123+P134+P141+P146</f>
        <v>0</v>
      </c>
      <c r="R122" s="122">
        <f>R123+R134+R141+R146</f>
        <v>0</v>
      </c>
      <c r="T122" s="123">
        <f>T123+T134+T141+T146</f>
        <v>0</v>
      </c>
      <c r="AR122" s="117" t="s">
        <v>88</v>
      </c>
      <c r="AT122" s="124" t="s">
        <v>79</v>
      </c>
      <c r="AU122" s="124" t="s">
        <v>80</v>
      </c>
      <c r="AY122" s="117" t="s">
        <v>128</v>
      </c>
      <c r="BK122" s="125">
        <f>BK123+BK134+BK141+BK146</f>
        <v>0</v>
      </c>
    </row>
    <row r="123" spans="2:65" s="11" customFormat="1" ht="22.9" customHeight="1">
      <c r="B123" s="116"/>
      <c r="D123" s="117" t="s">
        <v>79</v>
      </c>
      <c r="E123" s="126" t="s">
        <v>570</v>
      </c>
      <c r="F123" s="126" t="s">
        <v>571</v>
      </c>
      <c r="I123" s="119"/>
      <c r="J123" s="127">
        <f>BK123</f>
        <v>0</v>
      </c>
      <c r="L123" s="116"/>
      <c r="M123" s="121"/>
      <c r="P123" s="122">
        <f>SUM(P124:P133)</f>
        <v>0</v>
      </c>
      <c r="R123" s="122">
        <f>SUM(R124:R133)</f>
        <v>0</v>
      </c>
      <c r="T123" s="123">
        <f>SUM(T124:T133)</f>
        <v>0</v>
      </c>
      <c r="AR123" s="117" t="s">
        <v>149</v>
      </c>
      <c r="AT123" s="124" t="s">
        <v>79</v>
      </c>
      <c r="AU123" s="124" t="s">
        <v>88</v>
      </c>
      <c r="AY123" s="117" t="s">
        <v>128</v>
      </c>
      <c r="BK123" s="125">
        <f>SUM(BK124:BK133)</f>
        <v>0</v>
      </c>
    </row>
    <row r="124" spans="2:65" s="1" customFormat="1" ht="16.5" customHeight="1">
      <c r="B124" s="28"/>
      <c r="C124" s="128" t="s">
        <v>88</v>
      </c>
      <c r="D124" s="128" t="s">
        <v>130</v>
      </c>
      <c r="E124" s="129" t="s">
        <v>572</v>
      </c>
      <c r="F124" s="130" t="s">
        <v>573</v>
      </c>
      <c r="G124" s="131" t="s">
        <v>574</v>
      </c>
      <c r="H124" s="132">
        <v>1</v>
      </c>
      <c r="I124" s="133"/>
      <c r="J124" s="134">
        <f>ROUND(I124*H124,2)</f>
        <v>0</v>
      </c>
      <c r="K124" s="130" t="s">
        <v>1</v>
      </c>
      <c r="L124" s="28"/>
      <c r="M124" s="135" t="s">
        <v>1</v>
      </c>
      <c r="N124" s="136" t="s">
        <v>45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135</v>
      </c>
      <c r="AT124" s="139" t="s">
        <v>130</v>
      </c>
      <c r="AU124" s="139" t="s">
        <v>90</v>
      </c>
      <c r="AY124" s="13" t="s">
        <v>128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3" t="s">
        <v>88</v>
      </c>
      <c r="BK124" s="140">
        <f>ROUND(I124*H124,2)</f>
        <v>0</v>
      </c>
      <c r="BL124" s="13" t="s">
        <v>135</v>
      </c>
      <c r="BM124" s="139" t="s">
        <v>575</v>
      </c>
    </row>
    <row r="125" spans="2:65" s="1" customFormat="1" ht="11.25">
      <c r="B125" s="28"/>
      <c r="D125" s="141" t="s">
        <v>137</v>
      </c>
      <c r="F125" s="142" t="s">
        <v>576</v>
      </c>
      <c r="I125" s="143"/>
      <c r="L125" s="28"/>
      <c r="M125" s="144"/>
      <c r="T125" s="52"/>
      <c r="AT125" s="13" t="s">
        <v>137</v>
      </c>
      <c r="AU125" s="13" t="s">
        <v>90</v>
      </c>
    </row>
    <row r="126" spans="2:65" s="1" customFormat="1" ht="16.5" customHeight="1">
      <c r="B126" s="28"/>
      <c r="C126" s="128" t="s">
        <v>90</v>
      </c>
      <c r="D126" s="128" t="s">
        <v>130</v>
      </c>
      <c r="E126" s="129" t="s">
        <v>577</v>
      </c>
      <c r="F126" s="130" t="s">
        <v>578</v>
      </c>
      <c r="G126" s="131" t="s">
        <v>579</v>
      </c>
      <c r="H126" s="132">
        <v>1</v>
      </c>
      <c r="I126" s="133"/>
      <c r="J126" s="134">
        <f>ROUND(I126*H126,2)</f>
        <v>0</v>
      </c>
      <c r="K126" s="130" t="s">
        <v>580</v>
      </c>
      <c r="L126" s="28"/>
      <c r="M126" s="135" t="s">
        <v>1</v>
      </c>
      <c r="N126" s="136" t="s">
        <v>45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581</v>
      </c>
      <c r="AT126" s="139" t="s">
        <v>130</v>
      </c>
      <c r="AU126" s="139" t="s">
        <v>90</v>
      </c>
      <c r="AY126" s="13" t="s">
        <v>128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3" t="s">
        <v>88</v>
      </c>
      <c r="BK126" s="140">
        <f>ROUND(I126*H126,2)</f>
        <v>0</v>
      </c>
      <c r="BL126" s="13" t="s">
        <v>581</v>
      </c>
      <c r="BM126" s="139" t="s">
        <v>582</v>
      </c>
    </row>
    <row r="127" spans="2:65" s="1" customFormat="1" ht="19.5">
      <c r="B127" s="28"/>
      <c r="D127" s="141" t="s">
        <v>137</v>
      </c>
      <c r="F127" s="142" t="s">
        <v>583</v>
      </c>
      <c r="I127" s="143"/>
      <c r="L127" s="28"/>
      <c r="M127" s="144"/>
      <c r="T127" s="52"/>
      <c r="AT127" s="13" t="s">
        <v>137</v>
      </c>
      <c r="AU127" s="13" t="s">
        <v>90</v>
      </c>
    </row>
    <row r="128" spans="2:65" s="1" customFormat="1" ht="16.5" customHeight="1">
      <c r="B128" s="28"/>
      <c r="C128" s="128" t="s">
        <v>143</v>
      </c>
      <c r="D128" s="128" t="s">
        <v>130</v>
      </c>
      <c r="E128" s="129" t="s">
        <v>584</v>
      </c>
      <c r="F128" s="130" t="s">
        <v>585</v>
      </c>
      <c r="G128" s="131" t="s">
        <v>579</v>
      </c>
      <c r="H128" s="132">
        <v>1</v>
      </c>
      <c r="I128" s="133"/>
      <c r="J128" s="134">
        <f>ROUND(I128*H128,2)</f>
        <v>0</v>
      </c>
      <c r="K128" s="130" t="s">
        <v>1</v>
      </c>
      <c r="L128" s="28"/>
      <c r="M128" s="135" t="s">
        <v>1</v>
      </c>
      <c r="N128" s="136" t="s">
        <v>45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581</v>
      </c>
      <c r="AT128" s="139" t="s">
        <v>130</v>
      </c>
      <c r="AU128" s="139" t="s">
        <v>90</v>
      </c>
      <c r="AY128" s="13" t="s">
        <v>128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3" t="s">
        <v>88</v>
      </c>
      <c r="BK128" s="140">
        <f>ROUND(I128*H128,2)</f>
        <v>0</v>
      </c>
      <c r="BL128" s="13" t="s">
        <v>581</v>
      </c>
      <c r="BM128" s="139" t="s">
        <v>586</v>
      </c>
    </row>
    <row r="129" spans="2:65" s="1" customFormat="1" ht="11.25">
      <c r="B129" s="28"/>
      <c r="D129" s="141" t="s">
        <v>137</v>
      </c>
      <c r="F129" s="142" t="s">
        <v>585</v>
      </c>
      <c r="I129" s="143"/>
      <c r="L129" s="28"/>
      <c r="M129" s="144"/>
      <c r="T129" s="52"/>
      <c r="AT129" s="13" t="s">
        <v>137</v>
      </c>
      <c r="AU129" s="13" t="s">
        <v>90</v>
      </c>
    </row>
    <row r="130" spans="2:65" s="1" customFormat="1" ht="24.2" customHeight="1">
      <c r="B130" s="28"/>
      <c r="C130" s="128" t="s">
        <v>135</v>
      </c>
      <c r="D130" s="128" t="s">
        <v>130</v>
      </c>
      <c r="E130" s="129" t="s">
        <v>587</v>
      </c>
      <c r="F130" s="130" t="s">
        <v>588</v>
      </c>
      <c r="G130" s="131" t="s">
        <v>579</v>
      </c>
      <c r="H130" s="132">
        <v>1</v>
      </c>
      <c r="I130" s="133"/>
      <c r="J130" s="134">
        <f>ROUND(I130*H130,2)</f>
        <v>0</v>
      </c>
      <c r="K130" s="130" t="s">
        <v>1</v>
      </c>
      <c r="L130" s="28"/>
      <c r="M130" s="135" t="s">
        <v>1</v>
      </c>
      <c r="N130" s="136" t="s">
        <v>45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581</v>
      </c>
      <c r="AT130" s="139" t="s">
        <v>130</v>
      </c>
      <c r="AU130" s="139" t="s">
        <v>90</v>
      </c>
      <c r="AY130" s="13" t="s">
        <v>128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88</v>
      </c>
      <c r="BK130" s="140">
        <f>ROUND(I130*H130,2)</f>
        <v>0</v>
      </c>
      <c r="BL130" s="13" t="s">
        <v>581</v>
      </c>
      <c r="BM130" s="139" t="s">
        <v>589</v>
      </c>
    </row>
    <row r="131" spans="2:65" s="1" customFormat="1" ht="11.25">
      <c r="B131" s="28"/>
      <c r="D131" s="141" t="s">
        <v>137</v>
      </c>
      <c r="F131" s="142" t="s">
        <v>588</v>
      </c>
      <c r="I131" s="143"/>
      <c r="L131" s="28"/>
      <c r="M131" s="144"/>
      <c r="T131" s="52"/>
      <c r="AT131" s="13" t="s">
        <v>137</v>
      </c>
      <c r="AU131" s="13" t="s">
        <v>90</v>
      </c>
    </row>
    <row r="132" spans="2:65" s="1" customFormat="1" ht="16.5" customHeight="1">
      <c r="B132" s="28"/>
      <c r="C132" s="128" t="s">
        <v>149</v>
      </c>
      <c r="D132" s="128" t="s">
        <v>130</v>
      </c>
      <c r="E132" s="129" t="s">
        <v>590</v>
      </c>
      <c r="F132" s="130" t="s">
        <v>591</v>
      </c>
      <c r="G132" s="131" t="s">
        <v>579</v>
      </c>
      <c r="H132" s="132">
        <v>1</v>
      </c>
      <c r="I132" s="133"/>
      <c r="J132" s="134">
        <f>ROUND(I132*H132,2)</f>
        <v>0</v>
      </c>
      <c r="K132" s="130" t="s">
        <v>592</v>
      </c>
      <c r="L132" s="28"/>
      <c r="M132" s="135" t="s">
        <v>1</v>
      </c>
      <c r="N132" s="136" t="s">
        <v>45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581</v>
      </c>
      <c r="AT132" s="139" t="s">
        <v>130</v>
      </c>
      <c r="AU132" s="139" t="s">
        <v>90</v>
      </c>
      <c r="AY132" s="13" t="s">
        <v>128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3" t="s">
        <v>88</v>
      </c>
      <c r="BK132" s="140">
        <f>ROUND(I132*H132,2)</f>
        <v>0</v>
      </c>
      <c r="BL132" s="13" t="s">
        <v>581</v>
      </c>
      <c r="BM132" s="139" t="s">
        <v>593</v>
      </c>
    </row>
    <row r="133" spans="2:65" s="1" customFormat="1" ht="11.25">
      <c r="B133" s="28"/>
      <c r="D133" s="141" t="s">
        <v>137</v>
      </c>
      <c r="F133" s="142" t="s">
        <v>591</v>
      </c>
      <c r="I133" s="143"/>
      <c r="L133" s="28"/>
      <c r="M133" s="144"/>
      <c r="T133" s="52"/>
      <c r="AT133" s="13" t="s">
        <v>137</v>
      </c>
      <c r="AU133" s="13" t="s">
        <v>90</v>
      </c>
    </row>
    <row r="134" spans="2:65" s="11" customFormat="1" ht="22.9" customHeight="1">
      <c r="B134" s="116"/>
      <c r="D134" s="117" t="s">
        <v>79</v>
      </c>
      <c r="E134" s="126" t="s">
        <v>594</v>
      </c>
      <c r="F134" s="126" t="s">
        <v>595</v>
      </c>
      <c r="I134" s="119"/>
      <c r="J134" s="127">
        <f>BK134</f>
        <v>0</v>
      </c>
      <c r="L134" s="116"/>
      <c r="M134" s="121"/>
      <c r="P134" s="122">
        <f>SUM(P135:P140)</f>
        <v>0</v>
      </c>
      <c r="R134" s="122">
        <f>SUM(R135:R140)</f>
        <v>0</v>
      </c>
      <c r="T134" s="123">
        <f>SUM(T135:T140)</f>
        <v>0</v>
      </c>
      <c r="AR134" s="117" t="s">
        <v>149</v>
      </c>
      <c r="AT134" s="124" t="s">
        <v>79</v>
      </c>
      <c r="AU134" s="124" t="s">
        <v>88</v>
      </c>
      <c r="AY134" s="117" t="s">
        <v>128</v>
      </c>
      <c r="BK134" s="125">
        <f>SUM(BK135:BK140)</f>
        <v>0</v>
      </c>
    </row>
    <row r="135" spans="2:65" s="1" customFormat="1" ht="16.5" customHeight="1">
      <c r="B135" s="28"/>
      <c r="C135" s="128" t="s">
        <v>154</v>
      </c>
      <c r="D135" s="128" t="s">
        <v>130</v>
      </c>
      <c r="E135" s="129" t="s">
        <v>596</v>
      </c>
      <c r="F135" s="130" t="s">
        <v>597</v>
      </c>
      <c r="G135" s="131" t="s">
        <v>579</v>
      </c>
      <c r="H135" s="132">
        <v>1</v>
      </c>
      <c r="I135" s="133"/>
      <c r="J135" s="134">
        <f>ROUND(I135*H135,2)</f>
        <v>0</v>
      </c>
      <c r="K135" s="130" t="s">
        <v>1</v>
      </c>
      <c r="L135" s="28"/>
      <c r="M135" s="135" t="s">
        <v>1</v>
      </c>
      <c r="N135" s="136" t="s">
        <v>45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581</v>
      </c>
      <c r="AT135" s="139" t="s">
        <v>130</v>
      </c>
      <c r="AU135" s="139" t="s">
        <v>90</v>
      </c>
      <c r="AY135" s="13" t="s">
        <v>128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88</v>
      </c>
      <c r="BK135" s="140">
        <f>ROUND(I135*H135,2)</f>
        <v>0</v>
      </c>
      <c r="BL135" s="13" t="s">
        <v>581</v>
      </c>
      <c r="BM135" s="139" t="s">
        <v>598</v>
      </c>
    </row>
    <row r="136" spans="2:65" s="1" customFormat="1" ht="19.5">
      <c r="B136" s="28"/>
      <c r="D136" s="141" t="s">
        <v>137</v>
      </c>
      <c r="F136" s="142" t="s">
        <v>599</v>
      </c>
      <c r="I136" s="143"/>
      <c r="L136" s="28"/>
      <c r="M136" s="144"/>
      <c r="T136" s="52"/>
      <c r="AT136" s="13" t="s">
        <v>137</v>
      </c>
      <c r="AU136" s="13" t="s">
        <v>90</v>
      </c>
    </row>
    <row r="137" spans="2:65" s="1" customFormat="1" ht="16.5" customHeight="1">
      <c r="B137" s="28"/>
      <c r="C137" s="128" t="s">
        <v>159</v>
      </c>
      <c r="D137" s="128" t="s">
        <v>130</v>
      </c>
      <c r="E137" s="129" t="s">
        <v>600</v>
      </c>
      <c r="F137" s="130" t="s">
        <v>601</v>
      </c>
      <c r="G137" s="131" t="s">
        <v>602</v>
      </c>
      <c r="H137" s="132">
        <v>1</v>
      </c>
      <c r="I137" s="133"/>
      <c r="J137" s="134">
        <f>ROUND(I137*H137,2)</f>
        <v>0</v>
      </c>
      <c r="K137" s="130" t="s">
        <v>134</v>
      </c>
      <c r="L137" s="28"/>
      <c r="M137" s="135" t="s">
        <v>1</v>
      </c>
      <c r="N137" s="136" t="s">
        <v>45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581</v>
      </c>
      <c r="AT137" s="139" t="s">
        <v>130</v>
      </c>
      <c r="AU137" s="139" t="s">
        <v>90</v>
      </c>
      <c r="AY137" s="13" t="s">
        <v>128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88</v>
      </c>
      <c r="BK137" s="140">
        <f>ROUND(I137*H137,2)</f>
        <v>0</v>
      </c>
      <c r="BL137" s="13" t="s">
        <v>581</v>
      </c>
      <c r="BM137" s="139" t="s">
        <v>603</v>
      </c>
    </row>
    <row r="138" spans="2:65" s="1" customFormat="1" ht="11.25">
      <c r="B138" s="28"/>
      <c r="D138" s="141" t="s">
        <v>137</v>
      </c>
      <c r="F138" s="142" t="s">
        <v>601</v>
      </c>
      <c r="I138" s="143"/>
      <c r="L138" s="28"/>
      <c r="M138" s="144"/>
      <c r="T138" s="52"/>
      <c r="AT138" s="13" t="s">
        <v>137</v>
      </c>
      <c r="AU138" s="13" t="s">
        <v>90</v>
      </c>
    </row>
    <row r="139" spans="2:65" s="1" customFormat="1" ht="16.5" customHeight="1">
      <c r="B139" s="28"/>
      <c r="C139" s="128" t="s">
        <v>165</v>
      </c>
      <c r="D139" s="128" t="s">
        <v>130</v>
      </c>
      <c r="E139" s="129" t="s">
        <v>604</v>
      </c>
      <c r="F139" s="130" t="s">
        <v>605</v>
      </c>
      <c r="G139" s="131" t="s">
        <v>602</v>
      </c>
      <c r="H139" s="132">
        <v>1</v>
      </c>
      <c r="I139" s="133"/>
      <c r="J139" s="134">
        <f>ROUND(I139*H139,2)</f>
        <v>0</v>
      </c>
      <c r="K139" s="130" t="s">
        <v>134</v>
      </c>
      <c r="L139" s="28"/>
      <c r="M139" s="135" t="s">
        <v>1</v>
      </c>
      <c r="N139" s="136" t="s">
        <v>45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581</v>
      </c>
      <c r="AT139" s="139" t="s">
        <v>130</v>
      </c>
      <c r="AU139" s="139" t="s">
        <v>90</v>
      </c>
      <c r="AY139" s="13" t="s">
        <v>128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3" t="s">
        <v>88</v>
      </c>
      <c r="BK139" s="140">
        <f>ROUND(I139*H139,2)</f>
        <v>0</v>
      </c>
      <c r="BL139" s="13" t="s">
        <v>581</v>
      </c>
      <c r="BM139" s="139" t="s">
        <v>606</v>
      </c>
    </row>
    <row r="140" spans="2:65" s="1" customFormat="1" ht="11.25">
      <c r="B140" s="28"/>
      <c r="D140" s="141" t="s">
        <v>137</v>
      </c>
      <c r="F140" s="142" t="s">
        <v>605</v>
      </c>
      <c r="I140" s="143"/>
      <c r="L140" s="28"/>
      <c r="M140" s="144"/>
      <c r="T140" s="52"/>
      <c r="AT140" s="13" t="s">
        <v>137</v>
      </c>
      <c r="AU140" s="13" t="s">
        <v>90</v>
      </c>
    </row>
    <row r="141" spans="2:65" s="11" customFormat="1" ht="22.9" customHeight="1">
      <c r="B141" s="116"/>
      <c r="D141" s="117" t="s">
        <v>79</v>
      </c>
      <c r="E141" s="126" t="s">
        <v>607</v>
      </c>
      <c r="F141" s="126" t="s">
        <v>608</v>
      </c>
      <c r="I141" s="119"/>
      <c r="J141" s="127">
        <f>BK141</f>
        <v>0</v>
      </c>
      <c r="L141" s="116"/>
      <c r="M141" s="121"/>
      <c r="P141" s="122">
        <f>SUM(P142:P145)</f>
        <v>0</v>
      </c>
      <c r="R141" s="122">
        <f>SUM(R142:R145)</f>
        <v>0</v>
      </c>
      <c r="T141" s="123">
        <f>SUM(T142:T145)</f>
        <v>0</v>
      </c>
      <c r="AR141" s="117" t="s">
        <v>149</v>
      </c>
      <c r="AT141" s="124" t="s">
        <v>79</v>
      </c>
      <c r="AU141" s="124" t="s">
        <v>88</v>
      </c>
      <c r="AY141" s="117" t="s">
        <v>128</v>
      </c>
      <c r="BK141" s="125">
        <f>SUM(BK142:BK145)</f>
        <v>0</v>
      </c>
    </row>
    <row r="142" spans="2:65" s="1" customFormat="1" ht="16.5" customHeight="1">
      <c r="B142" s="28"/>
      <c r="C142" s="128" t="s">
        <v>169</v>
      </c>
      <c r="D142" s="128" t="s">
        <v>130</v>
      </c>
      <c r="E142" s="129" t="s">
        <v>609</v>
      </c>
      <c r="F142" s="130" t="s">
        <v>610</v>
      </c>
      <c r="G142" s="131" t="s">
        <v>579</v>
      </c>
      <c r="H142" s="132">
        <v>1</v>
      </c>
      <c r="I142" s="133"/>
      <c r="J142" s="134">
        <f>ROUND(I142*H142,2)</f>
        <v>0</v>
      </c>
      <c r="K142" s="130" t="s">
        <v>580</v>
      </c>
      <c r="L142" s="28"/>
      <c r="M142" s="135" t="s">
        <v>1</v>
      </c>
      <c r="N142" s="136" t="s">
        <v>45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581</v>
      </c>
      <c r="AT142" s="139" t="s">
        <v>130</v>
      </c>
      <c r="AU142" s="139" t="s">
        <v>90</v>
      </c>
      <c r="AY142" s="13" t="s">
        <v>128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3" t="s">
        <v>88</v>
      </c>
      <c r="BK142" s="140">
        <f>ROUND(I142*H142,2)</f>
        <v>0</v>
      </c>
      <c r="BL142" s="13" t="s">
        <v>581</v>
      </c>
      <c r="BM142" s="139" t="s">
        <v>611</v>
      </c>
    </row>
    <row r="143" spans="2:65" s="1" customFormat="1" ht="11.25">
      <c r="B143" s="28"/>
      <c r="D143" s="141" t="s">
        <v>137</v>
      </c>
      <c r="F143" s="142" t="s">
        <v>612</v>
      </c>
      <c r="I143" s="143"/>
      <c r="L143" s="28"/>
      <c r="M143" s="144"/>
      <c r="T143" s="52"/>
      <c r="AT143" s="13" t="s">
        <v>137</v>
      </c>
      <c r="AU143" s="13" t="s">
        <v>90</v>
      </c>
    </row>
    <row r="144" spans="2:65" s="1" customFormat="1" ht="16.5" customHeight="1">
      <c r="B144" s="28"/>
      <c r="C144" s="128" t="s">
        <v>174</v>
      </c>
      <c r="D144" s="128" t="s">
        <v>130</v>
      </c>
      <c r="E144" s="129" t="s">
        <v>613</v>
      </c>
      <c r="F144" s="130" t="s">
        <v>614</v>
      </c>
      <c r="G144" s="131" t="s">
        <v>579</v>
      </c>
      <c r="H144" s="132">
        <v>1</v>
      </c>
      <c r="I144" s="133"/>
      <c r="J144" s="134">
        <f>ROUND(I144*H144,2)</f>
        <v>0</v>
      </c>
      <c r="K144" s="130" t="s">
        <v>580</v>
      </c>
      <c r="L144" s="28"/>
      <c r="M144" s="135" t="s">
        <v>1</v>
      </c>
      <c r="N144" s="136" t="s">
        <v>45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581</v>
      </c>
      <c r="AT144" s="139" t="s">
        <v>130</v>
      </c>
      <c r="AU144" s="139" t="s">
        <v>90</v>
      </c>
      <c r="AY144" s="13" t="s">
        <v>128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3" t="s">
        <v>88</v>
      </c>
      <c r="BK144" s="140">
        <f>ROUND(I144*H144,2)</f>
        <v>0</v>
      </c>
      <c r="BL144" s="13" t="s">
        <v>581</v>
      </c>
      <c r="BM144" s="139" t="s">
        <v>615</v>
      </c>
    </row>
    <row r="145" spans="2:65" s="1" customFormat="1" ht="11.25">
      <c r="B145" s="28"/>
      <c r="D145" s="141" t="s">
        <v>137</v>
      </c>
      <c r="F145" s="142" t="s">
        <v>616</v>
      </c>
      <c r="I145" s="143"/>
      <c r="L145" s="28"/>
      <c r="M145" s="144"/>
      <c r="T145" s="52"/>
      <c r="AT145" s="13" t="s">
        <v>137</v>
      </c>
      <c r="AU145" s="13" t="s">
        <v>90</v>
      </c>
    </row>
    <row r="146" spans="2:65" s="11" customFormat="1" ht="22.9" customHeight="1">
      <c r="B146" s="116"/>
      <c r="D146" s="117" t="s">
        <v>79</v>
      </c>
      <c r="E146" s="126" t="s">
        <v>617</v>
      </c>
      <c r="F146" s="126" t="s">
        <v>618</v>
      </c>
      <c r="I146" s="119"/>
      <c r="J146" s="127">
        <f>BK146</f>
        <v>0</v>
      </c>
      <c r="L146" s="116"/>
      <c r="M146" s="121"/>
      <c r="P146" s="122">
        <f>SUM(P147:P148)</f>
        <v>0</v>
      </c>
      <c r="R146" s="122">
        <f>SUM(R147:R148)</f>
        <v>0</v>
      </c>
      <c r="T146" s="123">
        <f>SUM(T147:T148)</f>
        <v>0</v>
      </c>
      <c r="AR146" s="117" t="s">
        <v>149</v>
      </c>
      <c r="AT146" s="124" t="s">
        <v>79</v>
      </c>
      <c r="AU146" s="124" t="s">
        <v>88</v>
      </c>
      <c r="AY146" s="117" t="s">
        <v>128</v>
      </c>
      <c r="BK146" s="125">
        <f>SUM(BK147:BK148)</f>
        <v>0</v>
      </c>
    </row>
    <row r="147" spans="2:65" s="1" customFormat="1" ht="16.5" customHeight="1">
      <c r="B147" s="28"/>
      <c r="C147" s="128" t="s">
        <v>179</v>
      </c>
      <c r="D147" s="128" t="s">
        <v>130</v>
      </c>
      <c r="E147" s="129" t="s">
        <v>619</v>
      </c>
      <c r="F147" s="130" t="s">
        <v>620</v>
      </c>
      <c r="G147" s="131" t="s">
        <v>133</v>
      </c>
      <c r="H147" s="132">
        <v>82080</v>
      </c>
      <c r="I147" s="133"/>
      <c r="J147" s="134">
        <f>ROUND(I147*H147,2)</f>
        <v>0</v>
      </c>
      <c r="K147" s="130" t="s">
        <v>134</v>
      </c>
      <c r="L147" s="28"/>
      <c r="M147" s="135" t="s">
        <v>1</v>
      </c>
      <c r="N147" s="136" t="s">
        <v>45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581</v>
      </c>
      <c r="AT147" s="139" t="s">
        <v>130</v>
      </c>
      <c r="AU147" s="139" t="s">
        <v>90</v>
      </c>
      <c r="AY147" s="13" t="s">
        <v>128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3" t="s">
        <v>88</v>
      </c>
      <c r="BK147" s="140">
        <f>ROUND(I147*H147,2)</f>
        <v>0</v>
      </c>
      <c r="BL147" s="13" t="s">
        <v>581</v>
      </c>
      <c r="BM147" s="139" t="s">
        <v>621</v>
      </c>
    </row>
    <row r="148" spans="2:65" s="1" customFormat="1" ht="11.25">
      <c r="B148" s="28"/>
      <c r="D148" s="141" t="s">
        <v>137</v>
      </c>
      <c r="F148" s="142" t="s">
        <v>620</v>
      </c>
      <c r="I148" s="143"/>
      <c r="L148" s="28"/>
      <c r="M148" s="155"/>
      <c r="N148" s="156"/>
      <c r="O148" s="156"/>
      <c r="P148" s="156"/>
      <c r="Q148" s="156"/>
      <c r="R148" s="156"/>
      <c r="S148" s="156"/>
      <c r="T148" s="157"/>
      <c r="AT148" s="13" t="s">
        <v>137</v>
      </c>
      <c r="AU148" s="13" t="s">
        <v>90</v>
      </c>
    </row>
    <row r="149" spans="2:65" s="1" customFormat="1" ht="6.95" customHeight="1"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28"/>
    </row>
  </sheetData>
  <sheetProtection algorithmName="SHA-512" hashValue="iULTL9kJ7sydnunO8xgbVFZA02H2jF/BH4dEZ5qyK3wND9Ub3cLdm8d0+DrRvEhhnbsSGg/ScGPh7q9xvNm3MA==" saltValue="/7pBS/o58zoC0hG1Aujpeh+Yko+ZZaLG4KUZBMtyxJ0NP9YawmQJkNNW8ZBtk5AJ+DQan0YngeGXYZlHHldwdQ==" spinCount="100000" sheet="1" objects="1" scenarios="1" formatColumns="0" formatRows="0" autoFilter="0"/>
  <autoFilter ref="C120:K148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848-01 - IO 01 - Kanalizace</vt:lpstr>
      <vt:lpstr>848-10 - VON 01 - Vedlejš...</vt:lpstr>
      <vt:lpstr>'848-01 - IO 01 - Kanalizace'!Názvy_tisku</vt:lpstr>
      <vt:lpstr>'848-10 - VON 01 - Vedlejš...'!Názvy_tisku</vt:lpstr>
      <vt:lpstr>'Rekapitulace stavby'!Názvy_tisku</vt:lpstr>
      <vt:lpstr>'848-01 - IO 01 - Kanalizace'!Oblast_tisku</vt:lpstr>
      <vt:lpstr>'848-10 -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2024-02-16T08:42:20Z</dcterms:created>
  <dcterms:modified xsi:type="dcterms:W3CDTF">2024-02-16T08:43:38Z</dcterms:modified>
</cp:coreProperties>
</file>